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N:\Oddeleni\HTP\Správa budov\Nemocnice Šumperk a.s\_Projekty\2023 Budova C Instalace autom dveří rehabilitace\"/>
    </mc:Choice>
  </mc:AlternateContent>
  <xr:revisionPtr revIDLastSave="0" documentId="13_ncr:1_{FB623C4B-D823-4331-8D8B-1EA46C6E6483}" xr6:coauthVersionLast="47" xr6:coauthVersionMax="47" xr10:uidLastSave="{00000000-0000-0000-0000-000000000000}"/>
  <bookViews>
    <workbookView xWindow="-120" yWindow="-120" windowWidth="29040" windowHeight="15840" tabRatio="758" xr2:uid="{00000000-000D-0000-FFFF-FFFF00000000}"/>
  </bookViews>
  <sheets>
    <sheet name="Rekapitulace stavby" sheetId="1" r:id="rId1"/>
    <sheet name="01 - VEDLEJŠÍ A OSTATNÍ N..." sheetId="2" r:id="rId2"/>
    <sheet name="02 - BOURACÍ PRÁCE" sheetId="3" r:id="rId3"/>
    <sheet name="03 - STAVEBNÍ PRÁCE" sheetId="4" r:id="rId4"/>
    <sheet name="04 - VYTÁPĚNÍ" sheetId="5" r:id="rId5"/>
    <sheet name="05 - ELEKTROINSTALACE - S..." sheetId="6" r:id="rId6"/>
    <sheet name="06 - PROVIZORNÍ OPATŘENÍ" sheetId="7" r:id="rId7"/>
  </sheets>
  <definedNames>
    <definedName name="_xlnm._FilterDatabase" localSheetId="1" hidden="1">'01 - VEDLEJŠÍ A OSTATNÍ N...'!$C$120:$K$135</definedName>
    <definedName name="_xlnm._FilterDatabase" localSheetId="2" hidden="1">'02 - BOURACÍ PRÁCE'!$C$125:$K$156</definedName>
    <definedName name="_xlnm._FilterDatabase" localSheetId="3" hidden="1">'03 - STAVEBNÍ PRÁCE'!$C$128:$K$199</definedName>
    <definedName name="_xlnm._FilterDatabase" localSheetId="4" hidden="1">'04 - VYTÁPĚNÍ'!$C$121:$K$146</definedName>
    <definedName name="_xlnm._FilterDatabase" localSheetId="5" hidden="1">'05 - ELEKTROINSTALACE - S...'!$C$123:$K$163</definedName>
    <definedName name="_xlnm._FilterDatabase" localSheetId="6" hidden="1">'06 - PROVIZORNÍ OPATŘENÍ'!$C$117:$K$128</definedName>
    <definedName name="_xlnm.Print_Titles" localSheetId="1">'01 - VEDLEJŠÍ A OSTATNÍ N...'!$120:$120</definedName>
    <definedName name="_xlnm.Print_Titles" localSheetId="2">'02 - BOURACÍ PRÁCE'!$125:$125</definedName>
    <definedName name="_xlnm.Print_Titles" localSheetId="3">'03 - STAVEBNÍ PRÁCE'!$128:$128</definedName>
    <definedName name="_xlnm.Print_Titles" localSheetId="4">'04 - VYTÁPĚNÍ'!$121:$121</definedName>
    <definedName name="_xlnm.Print_Titles" localSheetId="5">'05 - ELEKTROINSTALACE - S...'!$123:$123</definedName>
    <definedName name="_xlnm.Print_Titles" localSheetId="6">'06 - PROVIZORNÍ OPATŘENÍ'!$117:$117</definedName>
    <definedName name="_xlnm.Print_Titles" localSheetId="0">'Rekapitulace stavby'!$92:$92</definedName>
    <definedName name="_xlnm.Print_Area" localSheetId="1">'01 - VEDLEJŠÍ A OSTATNÍ N...'!$C$4:$J$39,'01 - VEDLEJŠÍ A OSTATNÍ N...'!$C$50:$J$76,'01 - VEDLEJŠÍ A OSTATNÍ N...'!$C$82:$J$102,'01 - VEDLEJŠÍ A OSTATNÍ N...'!$C$108:$K$135</definedName>
    <definedName name="_xlnm.Print_Area" localSheetId="2">'02 - BOURACÍ PRÁCE'!$C$4:$J$39,'02 - BOURACÍ PRÁCE'!$C$50:$J$76,'02 - BOURACÍ PRÁCE'!$C$82:$J$107,'02 - BOURACÍ PRÁCE'!$C$113:$K$156</definedName>
    <definedName name="_xlnm.Print_Area" localSheetId="3">'03 - STAVEBNÍ PRÁCE'!$C$4:$J$39,'03 - STAVEBNÍ PRÁCE'!$C$50:$J$76,'03 - STAVEBNÍ PRÁCE'!$C$82:$J$110,'03 - STAVEBNÍ PRÁCE'!$C$116:$K$199</definedName>
    <definedName name="_xlnm.Print_Area" localSheetId="4">'04 - VYTÁPĚNÍ'!$C$4:$J$39,'04 - VYTÁPĚNÍ'!$C$50:$J$76,'04 - VYTÁPĚNÍ'!$C$82:$J$103,'04 - VYTÁPĚNÍ'!$C$109:$K$146</definedName>
    <definedName name="_xlnm.Print_Area" localSheetId="5">'05 - ELEKTROINSTALACE - S...'!$C$4:$J$39,'05 - ELEKTROINSTALACE - S...'!$C$50:$J$76,'05 - ELEKTROINSTALACE - S...'!$C$82:$J$105,'05 - ELEKTROINSTALACE - S...'!$C$111:$K$163</definedName>
    <definedName name="_xlnm.Print_Area" localSheetId="6">'06 - PROVIZORNÍ OPATŘENÍ'!$C$4:$J$39,'06 - PROVIZORNÍ OPATŘENÍ'!$C$50:$J$76,'06 - PROVIZORNÍ OPATŘENÍ'!$C$82:$J$99,'06 - PROVIZORNÍ OPATŘENÍ'!$C$105:$K$128</definedName>
    <definedName name="_xlnm.Print_Area" localSheetId="0">'Rekapitulace stavby'!$D$4:$AO$76,'Rekapitulace stavby'!$C$82:$AQ$101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K127" i="7" l="1"/>
  <c r="BI127" i="7"/>
  <c r="BH127" i="7"/>
  <c r="BG127" i="7"/>
  <c r="BF127" i="7"/>
  <c r="T127" i="7"/>
  <c r="R127" i="7"/>
  <c r="P127" i="7"/>
  <c r="J127" i="7"/>
  <c r="BE127" i="7" s="1"/>
  <c r="J37" i="7"/>
  <c r="J36" i="7"/>
  <c r="AY100" i="1" s="1"/>
  <c r="J35" i="7"/>
  <c r="AX100" i="1" s="1"/>
  <c r="BI128" i="7"/>
  <c r="BH128" i="7"/>
  <c r="BG128" i="7"/>
  <c r="BF128" i="7"/>
  <c r="T128" i="7"/>
  <c r="R128" i="7"/>
  <c r="P128" i="7"/>
  <c r="BI126" i="7"/>
  <c r="BH126" i="7"/>
  <c r="BG126" i="7"/>
  <c r="BF126" i="7"/>
  <c r="T126" i="7"/>
  <c r="R126" i="7"/>
  <c r="P126" i="7"/>
  <c r="BI125" i="7"/>
  <c r="BH125" i="7"/>
  <c r="BG125" i="7"/>
  <c r="BF125" i="7"/>
  <c r="T125" i="7"/>
  <c r="R125" i="7"/>
  <c r="P125" i="7"/>
  <c r="BI124" i="7"/>
  <c r="BH124" i="7"/>
  <c r="BG124" i="7"/>
  <c r="BF124" i="7"/>
  <c r="T124" i="7"/>
  <c r="R124" i="7"/>
  <c r="P124" i="7"/>
  <c r="BI123" i="7"/>
  <c r="BH123" i="7"/>
  <c r="BG123" i="7"/>
  <c r="BF123" i="7"/>
  <c r="T123" i="7"/>
  <c r="R123" i="7"/>
  <c r="P123" i="7"/>
  <c r="BI122" i="7"/>
  <c r="BH122" i="7"/>
  <c r="BG122" i="7"/>
  <c r="BF122" i="7"/>
  <c r="T122" i="7"/>
  <c r="R122" i="7"/>
  <c r="P122" i="7"/>
  <c r="BI121" i="7"/>
  <c r="BH121" i="7"/>
  <c r="BG121" i="7"/>
  <c r="BF121" i="7"/>
  <c r="T121" i="7"/>
  <c r="R121" i="7"/>
  <c r="P121" i="7"/>
  <c r="J115" i="7"/>
  <c r="J114" i="7"/>
  <c r="F114" i="7"/>
  <c r="F112" i="7"/>
  <c r="E110" i="7"/>
  <c r="J92" i="7"/>
  <c r="J91" i="7"/>
  <c r="F91" i="7"/>
  <c r="F89" i="7"/>
  <c r="E87" i="7"/>
  <c r="J18" i="7"/>
  <c r="E18" i="7"/>
  <c r="F92" i="7" s="1"/>
  <c r="J17" i="7"/>
  <c r="J12" i="7"/>
  <c r="J112" i="7" s="1"/>
  <c r="E7" i="7"/>
  <c r="E85" i="7" s="1"/>
  <c r="J37" i="6"/>
  <c r="J36" i="6"/>
  <c r="AY99" i="1" s="1"/>
  <c r="J35" i="6"/>
  <c r="AX99" i="1" s="1"/>
  <c r="BI163" i="6"/>
  <c r="BH163" i="6"/>
  <c r="BG163" i="6"/>
  <c r="BF163" i="6"/>
  <c r="T163" i="6"/>
  <c r="R163" i="6"/>
  <c r="P163" i="6"/>
  <c r="BI161" i="6"/>
  <c r="BH161" i="6"/>
  <c r="BG161" i="6"/>
  <c r="BF161" i="6"/>
  <c r="T161" i="6"/>
  <c r="R161" i="6"/>
  <c r="P161" i="6"/>
  <c r="BI160" i="6"/>
  <c r="BH160" i="6"/>
  <c r="BG160" i="6"/>
  <c r="BF160" i="6"/>
  <c r="T160" i="6"/>
  <c r="R160" i="6"/>
  <c r="P160" i="6"/>
  <c r="BI159" i="6"/>
  <c r="BH159" i="6"/>
  <c r="BG159" i="6"/>
  <c r="BF159" i="6"/>
  <c r="T159" i="6"/>
  <c r="R159" i="6"/>
  <c r="P159" i="6"/>
  <c r="BI158" i="6"/>
  <c r="BH158" i="6"/>
  <c r="BG158" i="6"/>
  <c r="BF158" i="6"/>
  <c r="T158" i="6"/>
  <c r="R158" i="6"/>
  <c r="P158" i="6"/>
  <c r="BI157" i="6"/>
  <c r="BH157" i="6"/>
  <c r="BG157" i="6"/>
  <c r="BF157" i="6"/>
  <c r="T157" i="6"/>
  <c r="R157" i="6"/>
  <c r="P157" i="6"/>
  <c r="BI155" i="6"/>
  <c r="BH155" i="6"/>
  <c r="BG155" i="6"/>
  <c r="BF155" i="6"/>
  <c r="T155" i="6"/>
  <c r="R155" i="6"/>
  <c r="P155" i="6"/>
  <c r="BI154" i="6"/>
  <c r="BH154" i="6"/>
  <c r="BG154" i="6"/>
  <c r="BF154" i="6"/>
  <c r="T154" i="6"/>
  <c r="R154" i="6"/>
  <c r="P154" i="6"/>
  <c r="BI153" i="6"/>
  <c r="BH153" i="6"/>
  <c r="BG153" i="6"/>
  <c r="BF153" i="6"/>
  <c r="T153" i="6"/>
  <c r="R153" i="6"/>
  <c r="P153" i="6"/>
  <c r="BI152" i="6"/>
  <c r="BH152" i="6"/>
  <c r="BG152" i="6"/>
  <c r="BF152" i="6"/>
  <c r="T152" i="6"/>
  <c r="R152" i="6"/>
  <c r="P152" i="6"/>
  <c r="BI151" i="6"/>
  <c r="BH151" i="6"/>
  <c r="BG151" i="6"/>
  <c r="BF151" i="6"/>
  <c r="T151" i="6"/>
  <c r="R151" i="6"/>
  <c r="P151" i="6"/>
  <c r="BI149" i="6"/>
  <c r="BH149" i="6"/>
  <c r="BG149" i="6"/>
  <c r="BF149" i="6"/>
  <c r="T149" i="6"/>
  <c r="R149" i="6"/>
  <c r="P149" i="6"/>
  <c r="BI148" i="6"/>
  <c r="BH148" i="6"/>
  <c r="BG148" i="6"/>
  <c r="BF148" i="6"/>
  <c r="T148" i="6"/>
  <c r="R148" i="6"/>
  <c r="P148" i="6"/>
  <c r="BI147" i="6"/>
  <c r="BH147" i="6"/>
  <c r="BG147" i="6"/>
  <c r="BF147" i="6"/>
  <c r="T147" i="6"/>
  <c r="R147" i="6"/>
  <c r="P147" i="6"/>
  <c r="BI145" i="6"/>
  <c r="BH145" i="6"/>
  <c r="BG145" i="6"/>
  <c r="BF145" i="6"/>
  <c r="T145" i="6"/>
  <c r="R145" i="6"/>
  <c r="P145" i="6"/>
  <c r="BI144" i="6"/>
  <c r="BH144" i="6"/>
  <c r="BG144" i="6"/>
  <c r="BF144" i="6"/>
  <c r="T144" i="6"/>
  <c r="R144" i="6"/>
  <c r="P144" i="6"/>
  <c r="BI143" i="6"/>
  <c r="BH143" i="6"/>
  <c r="BG143" i="6"/>
  <c r="BF143" i="6"/>
  <c r="T143" i="6"/>
  <c r="R143" i="6"/>
  <c r="P143" i="6"/>
  <c r="BI141" i="6"/>
  <c r="BH141" i="6"/>
  <c r="BG141" i="6"/>
  <c r="BF141" i="6"/>
  <c r="T141" i="6"/>
  <c r="R141" i="6"/>
  <c r="P141" i="6"/>
  <c r="BI140" i="6"/>
  <c r="BH140" i="6"/>
  <c r="BG140" i="6"/>
  <c r="BF140" i="6"/>
  <c r="T140" i="6"/>
  <c r="R140" i="6"/>
  <c r="P140" i="6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1" i="6"/>
  <c r="BH131" i="6"/>
  <c r="BG131" i="6"/>
  <c r="BF131" i="6"/>
  <c r="T131" i="6"/>
  <c r="R131" i="6"/>
  <c r="P131" i="6"/>
  <c r="BI130" i="6"/>
  <c r="BH130" i="6"/>
  <c r="BG130" i="6"/>
  <c r="BF130" i="6"/>
  <c r="T130" i="6"/>
  <c r="R130" i="6"/>
  <c r="P130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J121" i="6"/>
  <c r="J120" i="6"/>
  <c r="F120" i="6"/>
  <c r="F118" i="6"/>
  <c r="E116" i="6"/>
  <c r="J92" i="6"/>
  <c r="J91" i="6"/>
  <c r="F91" i="6"/>
  <c r="F89" i="6"/>
  <c r="E87" i="6"/>
  <c r="J18" i="6"/>
  <c r="E18" i="6"/>
  <c r="F92" i="6" s="1"/>
  <c r="J17" i="6"/>
  <c r="J12" i="6"/>
  <c r="J89" i="6" s="1"/>
  <c r="E7" i="6"/>
  <c r="E85" i="6" s="1"/>
  <c r="J37" i="5"/>
  <c r="J36" i="5"/>
  <c r="AY98" i="1" s="1"/>
  <c r="J35" i="5"/>
  <c r="AX98" i="1" s="1"/>
  <c r="BI146" i="5"/>
  <c r="BH146" i="5"/>
  <c r="BG146" i="5"/>
  <c r="BF146" i="5"/>
  <c r="T146" i="5"/>
  <c r="R146" i="5"/>
  <c r="P146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5" i="5"/>
  <c r="BH125" i="5"/>
  <c r="BG125" i="5"/>
  <c r="BF125" i="5"/>
  <c r="T125" i="5"/>
  <c r="T124" i="5" s="1"/>
  <c r="R125" i="5"/>
  <c r="R124" i="5" s="1"/>
  <c r="P125" i="5"/>
  <c r="P124" i="5"/>
  <c r="J119" i="5"/>
  <c r="J118" i="5"/>
  <c r="F118" i="5"/>
  <c r="F116" i="5"/>
  <c r="E114" i="5"/>
  <c r="J92" i="5"/>
  <c r="J91" i="5"/>
  <c r="F91" i="5"/>
  <c r="F89" i="5"/>
  <c r="E87" i="5"/>
  <c r="J18" i="5"/>
  <c r="E18" i="5"/>
  <c r="F92" i="5" s="1"/>
  <c r="J17" i="5"/>
  <c r="J12" i="5"/>
  <c r="J116" i="5" s="1"/>
  <c r="E7" i="5"/>
  <c r="E112" i="5" s="1"/>
  <c r="J37" i="4"/>
  <c r="J36" i="4"/>
  <c r="AY97" i="1" s="1"/>
  <c r="J35" i="4"/>
  <c r="AX97" i="1"/>
  <c r="BI199" i="4"/>
  <c r="BH199" i="4"/>
  <c r="BG199" i="4"/>
  <c r="BF199" i="4"/>
  <c r="T199" i="4"/>
  <c r="R199" i="4"/>
  <c r="P199" i="4"/>
  <c r="BI198" i="4"/>
  <c r="BH198" i="4"/>
  <c r="BG198" i="4"/>
  <c r="BF198" i="4"/>
  <c r="T198" i="4"/>
  <c r="R198" i="4"/>
  <c r="P198" i="4"/>
  <c r="BI196" i="4"/>
  <c r="BH196" i="4"/>
  <c r="BG196" i="4"/>
  <c r="BF196" i="4"/>
  <c r="T196" i="4"/>
  <c r="T195" i="4"/>
  <c r="R196" i="4"/>
  <c r="R195" i="4" s="1"/>
  <c r="P196" i="4"/>
  <c r="P195" i="4" s="1"/>
  <c r="BI193" i="4"/>
  <c r="BH193" i="4"/>
  <c r="BG193" i="4"/>
  <c r="BF193" i="4"/>
  <c r="T193" i="4"/>
  <c r="T192" i="4" s="1"/>
  <c r="R193" i="4"/>
  <c r="R192" i="4"/>
  <c r="P193" i="4"/>
  <c r="P192" i="4" s="1"/>
  <c r="BI191" i="4"/>
  <c r="BH191" i="4"/>
  <c r="BG191" i="4"/>
  <c r="BF191" i="4"/>
  <c r="T191" i="4"/>
  <c r="R191" i="4"/>
  <c r="P191" i="4"/>
  <c r="BI189" i="4"/>
  <c r="BH189" i="4"/>
  <c r="BG189" i="4"/>
  <c r="BF189" i="4"/>
  <c r="T189" i="4"/>
  <c r="R189" i="4"/>
  <c r="P189" i="4"/>
  <c r="BI187" i="4"/>
  <c r="BH187" i="4"/>
  <c r="BG187" i="4"/>
  <c r="BF187" i="4"/>
  <c r="T187" i="4"/>
  <c r="R187" i="4"/>
  <c r="P187" i="4"/>
  <c r="BI185" i="4"/>
  <c r="BH185" i="4"/>
  <c r="BG185" i="4"/>
  <c r="BF185" i="4"/>
  <c r="T185" i="4"/>
  <c r="R185" i="4"/>
  <c r="P185" i="4"/>
  <c r="BI184" i="4"/>
  <c r="BH184" i="4"/>
  <c r="BG184" i="4"/>
  <c r="BF184" i="4"/>
  <c r="T184" i="4"/>
  <c r="R184" i="4"/>
  <c r="P184" i="4"/>
  <c r="BI182" i="4"/>
  <c r="BH182" i="4"/>
  <c r="BG182" i="4"/>
  <c r="BF182" i="4"/>
  <c r="T182" i="4"/>
  <c r="R182" i="4"/>
  <c r="P182" i="4"/>
  <c r="BI181" i="4"/>
  <c r="BH181" i="4"/>
  <c r="BG181" i="4"/>
  <c r="BF181" i="4"/>
  <c r="T181" i="4"/>
  <c r="R181" i="4"/>
  <c r="P181" i="4"/>
  <c r="BI179" i="4"/>
  <c r="BH179" i="4"/>
  <c r="BG179" i="4"/>
  <c r="BF179" i="4"/>
  <c r="T179" i="4"/>
  <c r="R179" i="4"/>
  <c r="P179" i="4"/>
  <c r="BI177" i="4"/>
  <c r="BH177" i="4"/>
  <c r="BG177" i="4"/>
  <c r="BF177" i="4"/>
  <c r="T177" i="4"/>
  <c r="R177" i="4"/>
  <c r="P177" i="4"/>
  <c r="BI175" i="4"/>
  <c r="BH175" i="4"/>
  <c r="BG175" i="4"/>
  <c r="BF175" i="4"/>
  <c r="T175" i="4"/>
  <c r="R175" i="4"/>
  <c r="P175" i="4"/>
  <c r="BI171" i="4"/>
  <c r="BH171" i="4"/>
  <c r="BG171" i="4"/>
  <c r="BF171" i="4"/>
  <c r="T171" i="4"/>
  <c r="R171" i="4"/>
  <c r="P171" i="4"/>
  <c r="BI169" i="4"/>
  <c r="BH169" i="4"/>
  <c r="BG169" i="4"/>
  <c r="BF169" i="4"/>
  <c r="T169" i="4"/>
  <c r="R169" i="4"/>
  <c r="P169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7" i="4"/>
  <c r="BH147" i="4"/>
  <c r="BG147" i="4"/>
  <c r="BF147" i="4"/>
  <c r="T147" i="4"/>
  <c r="T146" i="4" s="1"/>
  <c r="R147" i="4"/>
  <c r="R146" i="4" s="1"/>
  <c r="P147" i="4"/>
  <c r="P146" i="4" s="1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J126" i="4"/>
  <c r="J125" i="4"/>
  <c r="F125" i="4"/>
  <c r="F123" i="4"/>
  <c r="E121" i="4"/>
  <c r="J92" i="4"/>
  <c r="J91" i="4"/>
  <c r="F91" i="4"/>
  <c r="F89" i="4"/>
  <c r="E87" i="4"/>
  <c r="J18" i="4"/>
  <c r="E18" i="4"/>
  <c r="F126" i="4"/>
  <c r="J17" i="4"/>
  <c r="J12" i="4"/>
  <c r="J89" i="4" s="1"/>
  <c r="E7" i="4"/>
  <c r="E85" i="4" s="1"/>
  <c r="J37" i="3"/>
  <c r="J36" i="3"/>
  <c r="AY96" i="1"/>
  <c r="J35" i="3"/>
  <c r="AX96" i="1" s="1"/>
  <c r="BI156" i="3"/>
  <c r="BH156" i="3"/>
  <c r="BG156" i="3"/>
  <c r="BF156" i="3"/>
  <c r="T156" i="3"/>
  <c r="T155" i="3" s="1"/>
  <c r="R156" i="3"/>
  <c r="R155" i="3" s="1"/>
  <c r="P156" i="3"/>
  <c r="P155" i="3" s="1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5" i="3"/>
  <c r="BH145" i="3"/>
  <c r="BG145" i="3"/>
  <c r="BF145" i="3"/>
  <c r="T145" i="3"/>
  <c r="T144" i="3" s="1"/>
  <c r="R145" i="3"/>
  <c r="R144" i="3"/>
  <c r="P145" i="3"/>
  <c r="P144" i="3" s="1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T138" i="3" s="1"/>
  <c r="R139" i="3"/>
  <c r="R138" i="3" s="1"/>
  <c r="P139" i="3"/>
  <c r="P138" i="3" s="1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J123" i="3"/>
  <c r="J122" i="3"/>
  <c r="F122" i="3"/>
  <c r="F120" i="3"/>
  <c r="E118" i="3"/>
  <c r="J92" i="3"/>
  <c r="J91" i="3"/>
  <c r="F91" i="3"/>
  <c r="F89" i="3"/>
  <c r="E87" i="3"/>
  <c r="J18" i="3"/>
  <c r="E18" i="3"/>
  <c r="F123" i="3" s="1"/>
  <c r="J17" i="3"/>
  <c r="J12" i="3"/>
  <c r="J89" i="3"/>
  <c r="E7" i="3"/>
  <c r="E116" i="3" s="1"/>
  <c r="J37" i="2"/>
  <c r="J36" i="2"/>
  <c r="AY95" i="1"/>
  <c r="J35" i="2"/>
  <c r="AX95" i="1" s="1"/>
  <c r="BI135" i="2"/>
  <c r="BH135" i="2"/>
  <c r="BG135" i="2"/>
  <c r="BF135" i="2"/>
  <c r="T135" i="2"/>
  <c r="T134" i="2" s="1"/>
  <c r="R135" i="2"/>
  <c r="R134" i="2" s="1"/>
  <c r="P135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T127" i="2" s="1"/>
  <c r="R128" i="2"/>
  <c r="R127" i="2" s="1"/>
  <c r="P128" i="2"/>
  <c r="P127" i="2" s="1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J118" i="2"/>
  <c r="J117" i="2"/>
  <c r="F117" i="2"/>
  <c r="F115" i="2"/>
  <c r="E113" i="2"/>
  <c r="J92" i="2"/>
  <c r="J91" i="2"/>
  <c r="F91" i="2"/>
  <c r="F89" i="2"/>
  <c r="E87" i="2"/>
  <c r="J18" i="2"/>
  <c r="E18" i="2"/>
  <c r="F92" i="2"/>
  <c r="J17" i="2"/>
  <c r="J12" i="2"/>
  <c r="J115" i="2" s="1"/>
  <c r="E7" i="2"/>
  <c r="E111" i="2" s="1"/>
  <c r="L90" i="1"/>
  <c r="AM90" i="1"/>
  <c r="AM89" i="1"/>
  <c r="L89" i="1"/>
  <c r="AM87" i="1"/>
  <c r="L87" i="1"/>
  <c r="L85" i="1"/>
  <c r="L84" i="1"/>
  <c r="BK128" i="2"/>
  <c r="BK130" i="2"/>
  <c r="J125" i="2"/>
  <c r="BK133" i="2"/>
  <c r="BK126" i="2"/>
  <c r="BK145" i="3"/>
  <c r="J143" i="3"/>
  <c r="J133" i="3"/>
  <c r="J156" i="3"/>
  <c r="J150" i="3"/>
  <c r="J139" i="3"/>
  <c r="J134" i="3"/>
  <c r="J151" i="3"/>
  <c r="BK129" i="3"/>
  <c r="BK191" i="4"/>
  <c r="BK181" i="4"/>
  <c r="BK163" i="4"/>
  <c r="J156" i="4"/>
  <c r="BK152" i="4"/>
  <c r="J144" i="4"/>
  <c r="J137" i="4"/>
  <c r="BK193" i="4"/>
  <c r="J177" i="4"/>
  <c r="BK160" i="4"/>
  <c r="J147" i="4"/>
  <c r="BK134" i="4"/>
  <c r="J191" i="4"/>
  <c r="J181" i="4"/>
  <c r="J193" i="4"/>
  <c r="BK175" i="4"/>
  <c r="BK165" i="4"/>
  <c r="J158" i="4"/>
  <c r="BK155" i="4"/>
  <c r="BK150" i="4"/>
  <c r="BK140" i="4"/>
  <c r="J134" i="4"/>
  <c r="BK146" i="5"/>
  <c r="J130" i="5"/>
  <c r="BK142" i="5"/>
  <c r="J135" i="5"/>
  <c r="BK143" i="5"/>
  <c r="BK132" i="5"/>
  <c r="BK144" i="5"/>
  <c r="J137" i="5"/>
  <c r="BK127" i="5"/>
  <c r="BK155" i="6"/>
  <c r="BK151" i="6"/>
  <c r="BK127" i="6"/>
  <c r="J154" i="6"/>
  <c r="BK139" i="6"/>
  <c r="BK129" i="6"/>
  <c r="J159" i="6"/>
  <c r="BK148" i="6"/>
  <c r="J141" i="6"/>
  <c r="J130" i="6"/>
  <c r="J157" i="6"/>
  <c r="J147" i="6"/>
  <c r="J140" i="6"/>
  <c r="J121" i="7"/>
  <c r="J128" i="7"/>
  <c r="BK125" i="7"/>
  <c r="J133" i="2"/>
  <c r="J131" i="2"/>
  <c r="BK125" i="2"/>
  <c r="AS94" i="1"/>
  <c r="BK139" i="3"/>
  <c r="J129" i="3"/>
  <c r="BK151" i="3"/>
  <c r="J141" i="3"/>
  <c r="BK153" i="3"/>
  <c r="J132" i="3"/>
  <c r="BK136" i="3"/>
  <c r="J196" i="4"/>
  <c r="J184" i="4"/>
  <c r="BK169" i="4"/>
  <c r="BK164" i="4"/>
  <c r="J155" i="4"/>
  <c r="J150" i="4"/>
  <c r="J140" i="4"/>
  <c r="J135" i="4"/>
  <c r="BK184" i="4"/>
  <c r="J175" i="4"/>
  <c r="J162" i="4"/>
  <c r="BK158" i="4"/>
  <c r="J136" i="4"/>
  <c r="J198" i="4"/>
  <c r="BK182" i="4"/>
  <c r="BK198" i="4"/>
  <c r="J182" i="4"/>
  <c r="J166" i="4"/>
  <c r="BK161" i="4"/>
  <c r="J153" i="4"/>
  <c r="BK145" i="4"/>
  <c r="J139" i="4"/>
  <c r="BK135" i="4"/>
  <c r="BK132" i="4"/>
  <c r="BK136" i="5"/>
  <c r="J146" i="5"/>
  <c r="J132" i="5"/>
  <c r="J138" i="5"/>
  <c r="BK131" i="5"/>
  <c r="J143" i="5"/>
  <c r="BK128" i="5"/>
  <c r="BK163" i="6"/>
  <c r="BK152" i="6"/>
  <c r="J148" i="6"/>
  <c r="BK160" i="6"/>
  <c r="J153" i="6"/>
  <c r="BK138" i="6"/>
  <c r="BK133" i="6"/>
  <c r="J160" i="6"/>
  <c r="J149" i="6"/>
  <c r="J143" i="6"/>
  <c r="J131" i="6"/>
  <c r="BK154" i="6"/>
  <c r="BK141" i="6"/>
  <c r="J129" i="6"/>
  <c r="J122" i="7"/>
  <c r="BK126" i="7"/>
  <c r="J124" i="7"/>
  <c r="J128" i="2"/>
  <c r="BK132" i="2"/>
  <c r="J126" i="2"/>
  <c r="BK135" i="2"/>
  <c r="J124" i="2"/>
  <c r="J154" i="3"/>
  <c r="J130" i="3"/>
  <c r="BK154" i="3"/>
  <c r="BK143" i="3"/>
  <c r="BK134" i="3"/>
  <c r="BK133" i="3"/>
  <c r="BK142" i="3"/>
  <c r="J199" i="4"/>
  <c r="J189" i="4"/>
  <c r="BK177" i="4"/>
  <c r="BK166" i="4"/>
  <c r="J160" i="4"/>
  <c r="BK153" i="4"/>
  <c r="BK147" i="4"/>
  <c r="BK139" i="4"/>
  <c r="BK187" i="4"/>
  <c r="BK171" i="4"/>
  <c r="J161" i="4"/>
  <c r="BK157" i="4"/>
  <c r="BK133" i="4"/>
  <c r="BK196" i="4"/>
  <c r="J179" i="4"/>
  <c r="BK189" i="4"/>
  <c r="BK168" i="4"/>
  <c r="BK162" i="4"/>
  <c r="J157" i="4"/>
  <c r="BK151" i="4"/>
  <c r="BK143" i="4"/>
  <c r="BK136" i="4"/>
  <c r="J142" i="5"/>
  <c r="J131" i="5"/>
  <c r="J144" i="5"/>
  <c r="BK139" i="5"/>
  <c r="J127" i="5"/>
  <c r="BK135" i="5"/>
  <c r="BK130" i="5"/>
  <c r="BK138" i="5"/>
  <c r="BK134" i="5"/>
  <c r="BK161" i="6"/>
  <c r="BK149" i="6"/>
  <c r="J161" i="6"/>
  <c r="J151" i="6"/>
  <c r="BK134" i="6"/>
  <c r="J127" i="6"/>
  <c r="J158" i="6"/>
  <c r="BK147" i="6"/>
  <c r="J136" i="6"/>
  <c r="J163" i="6"/>
  <c r="J155" i="6"/>
  <c r="J145" i="6"/>
  <c r="BK137" i="6"/>
  <c r="J126" i="7"/>
  <c r="BK128" i="7"/>
  <c r="J125" i="7"/>
  <c r="BK122" i="7"/>
  <c r="J123" i="7"/>
  <c r="J135" i="2"/>
  <c r="BK131" i="2"/>
  <c r="J130" i="2"/>
  <c r="BK124" i="2"/>
  <c r="J132" i="2"/>
  <c r="BK156" i="3"/>
  <c r="J142" i="3"/>
  <c r="BK132" i="3"/>
  <c r="J153" i="3"/>
  <c r="J145" i="3"/>
  <c r="J136" i="3"/>
  <c r="BK141" i="3"/>
  <c r="BK150" i="3"/>
  <c r="BK130" i="3"/>
  <c r="J185" i="4"/>
  <c r="J171" i="4"/>
  <c r="J165" i="4"/>
  <c r="J159" i="4"/>
  <c r="J151" i="4"/>
  <c r="J143" i="4"/>
  <c r="J132" i="4"/>
  <c r="BK179" i="4"/>
  <c r="J163" i="4"/>
  <c r="BK159" i="4"/>
  <c r="J145" i="4"/>
  <c r="BK199" i="4"/>
  <c r="BK185" i="4"/>
  <c r="J169" i="4"/>
  <c r="J187" i="4"/>
  <c r="J168" i="4"/>
  <c r="J164" i="4"/>
  <c r="BK156" i="4"/>
  <c r="J152" i="4"/>
  <c r="BK144" i="4"/>
  <c r="BK137" i="4"/>
  <c r="J133" i="4"/>
  <c r="BK137" i="5"/>
  <c r="J125" i="5"/>
  <c r="BK141" i="5"/>
  <c r="J128" i="5"/>
  <c r="J139" i="5"/>
  <c r="J134" i="5"/>
  <c r="J141" i="5"/>
  <c r="J136" i="5"/>
  <c r="BK125" i="5"/>
  <c r="BK153" i="6"/>
  <c r="BK145" i="6"/>
  <c r="BK140" i="6"/>
  <c r="J139" i="6"/>
  <c r="J138" i="6"/>
  <c r="J133" i="6"/>
  <c r="BK131" i="6"/>
  <c r="BK130" i="6"/>
  <c r="BK128" i="6"/>
  <c r="BK159" i="6"/>
  <c r="J144" i="6"/>
  <c r="J137" i="6"/>
  <c r="J128" i="6"/>
  <c r="BK157" i="6"/>
  <c r="BK144" i="6"/>
  <c r="J134" i="6"/>
  <c r="BK158" i="6"/>
  <c r="J152" i="6"/>
  <c r="BK143" i="6"/>
  <c r="BK136" i="6"/>
  <c r="BK121" i="7"/>
  <c r="BK123" i="7"/>
  <c r="BK124" i="7"/>
  <c r="BK123" i="2" l="1"/>
  <c r="J123" i="2" s="1"/>
  <c r="J98" i="2" s="1"/>
  <c r="BK129" i="2"/>
  <c r="J129" i="2" s="1"/>
  <c r="J100" i="2" s="1"/>
  <c r="R128" i="3"/>
  <c r="R131" i="3"/>
  <c r="BK140" i="3"/>
  <c r="J140" i="3" s="1"/>
  <c r="J102" i="3" s="1"/>
  <c r="P149" i="3"/>
  <c r="P152" i="3"/>
  <c r="BK131" i="4"/>
  <c r="J131" i="4" s="1"/>
  <c r="J98" i="4" s="1"/>
  <c r="BK142" i="4"/>
  <c r="J142" i="4" s="1"/>
  <c r="J99" i="4" s="1"/>
  <c r="T149" i="4"/>
  <c r="P154" i="4"/>
  <c r="BK167" i="4"/>
  <c r="J167" i="4" s="1"/>
  <c r="J104" i="4" s="1"/>
  <c r="BK180" i="4"/>
  <c r="J180" i="4" s="1"/>
  <c r="J105" i="4" s="1"/>
  <c r="BK188" i="4"/>
  <c r="J188" i="4" s="1"/>
  <c r="J106" i="4" s="1"/>
  <c r="P197" i="4"/>
  <c r="T126" i="5"/>
  <c r="R129" i="5"/>
  <c r="R133" i="5"/>
  <c r="R123" i="5" s="1"/>
  <c r="R122" i="5" s="1"/>
  <c r="R140" i="5"/>
  <c r="P126" i="6"/>
  <c r="P125" i="6" s="1"/>
  <c r="P124" i="6" s="1"/>
  <c r="AU99" i="1" s="1"/>
  <c r="P132" i="6"/>
  <c r="P135" i="6"/>
  <c r="P142" i="6"/>
  <c r="P146" i="6"/>
  <c r="P150" i="6"/>
  <c r="P156" i="6"/>
  <c r="BK120" i="7"/>
  <c r="BK119" i="7" s="1"/>
  <c r="BK118" i="7" s="1"/>
  <c r="J118" i="7" s="1"/>
  <c r="J96" i="7" s="1"/>
  <c r="R123" i="2"/>
  <c r="R129" i="2"/>
  <c r="P128" i="3"/>
  <c r="P131" i="3"/>
  <c r="R140" i="3"/>
  <c r="BK149" i="3"/>
  <c r="J149" i="3" s="1"/>
  <c r="J104" i="3" s="1"/>
  <c r="BK152" i="3"/>
  <c r="J152" i="3" s="1"/>
  <c r="J105" i="3" s="1"/>
  <c r="R131" i="4"/>
  <c r="R130" i="4" s="1"/>
  <c r="R142" i="4"/>
  <c r="P149" i="4"/>
  <c r="R154" i="4"/>
  <c r="P167" i="4"/>
  <c r="R180" i="4"/>
  <c r="P188" i="4"/>
  <c r="R197" i="4"/>
  <c r="BK126" i="5"/>
  <c r="J126" i="5" s="1"/>
  <c r="J99" i="5" s="1"/>
  <c r="BK129" i="5"/>
  <c r="J129" i="5" s="1"/>
  <c r="J100" i="5" s="1"/>
  <c r="T129" i="5"/>
  <c r="T123" i="5" s="1"/>
  <c r="T122" i="5" s="1"/>
  <c r="T133" i="5"/>
  <c r="T140" i="5"/>
  <c r="R126" i="6"/>
  <c r="R132" i="6"/>
  <c r="R135" i="6"/>
  <c r="BK146" i="6"/>
  <c r="J146" i="6" s="1"/>
  <c r="J102" i="6" s="1"/>
  <c r="BK150" i="6"/>
  <c r="J150" i="6" s="1"/>
  <c r="J103" i="6" s="1"/>
  <c r="T150" i="6"/>
  <c r="T156" i="6"/>
  <c r="P120" i="7"/>
  <c r="P119" i="7" s="1"/>
  <c r="P118" i="7" s="1"/>
  <c r="AU100" i="1" s="1"/>
  <c r="T123" i="2"/>
  <c r="T129" i="2"/>
  <c r="BK128" i="3"/>
  <c r="J128" i="3"/>
  <c r="J98" i="3" s="1"/>
  <c r="BK131" i="3"/>
  <c r="J131" i="3" s="1"/>
  <c r="J99" i="3" s="1"/>
  <c r="P140" i="3"/>
  <c r="T149" i="3"/>
  <c r="T152" i="3"/>
  <c r="P131" i="4"/>
  <c r="P142" i="4"/>
  <c r="BK149" i="4"/>
  <c r="J149" i="4" s="1"/>
  <c r="J102" i="4" s="1"/>
  <c r="BK154" i="4"/>
  <c r="J154" i="4"/>
  <c r="J103" i="4" s="1"/>
  <c r="T167" i="4"/>
  <c r="T180" i="4"/>
  <c r="T188" i="4"/>
  <c r="T197" i="4"/>
  <c r="P126" i="5"/>
  <c r="P129" i="5"/>
  <c r="P133" i="5"/>
  <c r="P123" i="5" s="1"/>
  <c r="P122" i="5" s="1"/>
  <c r="AU98" i="1" s="1"/>
  <c r="P140" i="5"/>
  <c r="T126" i="6"/>
  <c r="BK135" i="6"/>
  <c r="J135" i="6"/>
  <c r="J100" i="6" s="1"/>
  <c r="BK142" i="6"/>
  <c r="J142" i="6" s="1"/>
  <c r="J101" i="6" s="1"/>
  <c r="T142" i="6"/>
  <c r="T146" i="6"/>
  <c r="BK156" i="6"/>
  <c r="J156" i="6" s="1"/>
  <c r="J104" i="6" s="1"/>
  <c r="R120" i="7"/>
  <c r="R119" i="7" s="1"/>
  <c r="R118" i="7" s="1"/>
  <c r="P123" i="2"/>
  <c r="P129" i="2"/>
  <c r="T128" i="3"/>
  <c r="T131" i="3"/>
  <c r="T140" i="3"/>
  <c r="T137" i="3"/>
  <c r="R149" i="3"/>
  <c r="R137" i="3" s="1"/>
  <c r="R152" i="3"/>
  <c r="T131" i="4"/>
  <c r="T142" i="4"/>
  <c r="T130" i="4" s="1"/>
  <c r="R149" i="4"/>
  <c r="T154" i="4"/>
  <c r="R167" i="4"/>
  <c r="P180" i="4"/>
  <c r="R188" i="4"/>
  <c r="BK197" i="4"/>
  <c r="J197" i="4" s="1"/>
  <c r="J109" i="4" s="1"/>
  <c r="R126" i="5"/>
  <c r="BK133" i="5"/>
  <c r="J133" i="5"/>
  <c r="J101" i="5"/>
  <c r="BK140" i="5"/>
  <c r="J140" i="5" s="1"/>
  <c r="J102" i="5" s="1"/>
  <c r="BK126" i="6"/>
  <c r="J126" i="6"/>
  <c r="J98" i="6" s="1"/>
  <c r="BK132" i="6"/>
  <c r="J132" i="6" s="1"/>
  <c r="J99" i="6" s="1"/>
  <c r="T132" i="6"/>
  <c r="T135" i="6"/>
  <c r="R142" i="6"/>
  <c r="R146" i="6"/>
  <c r="R150" i="6"/>
  <c r="R156" i="6"/>
  <c r="T120" i="7"/>
  <c r="T119" i="7"/>
  <c r="T118" i="7" s="1"/>
  <c r="BK127" i="2"/>
  <c r="J127" i="2"/>
  <c r="J99" i="2" s="1"/>
  <c r="BK134" i="2"/>
  <c r="J134" i="2"/>
  <c r="J101" i="2"/>
  <c r="BK144" i="3"/>
  <c r="J144" i="3" s="1"/>
  <c r="J103" i="3" s="1"/>
  <c r="BK155" i="3"/>
  <c r="J155" i="3"/>
  <c r="J106" i="3" s="1"/>
  <c r="BK192" i="4"/>
  <c r="J192" i="4" s="1"/>
  <c r="J107" i="4" s="1"/>
  <c r="BK195" i="4"/>
  <c r="J195" i="4" s="1"/>
  <c r="J108" i="4" s="1"/>
  <c r="BK138" i="3"/>
  <c r="J138" i="3" s="1"/>
  <c r="J101" i="3" s="1"/>
  <c r="BK146" i="4"/>
  <c r="J146" i="4" s="1"/>
  <c r="J100" i="4" s="1"/>
  <c r="BK124" i="5"/>
  <c r="J124" i="5"/>
  <c r="J98" i="5"/>
  <c r="J89" i="7"/>
  <c r="F115" i="7"/>
  <c r="BE122" i="7"/>
  <c r="E108" i="7"/>
  <c r="BE121" i="7"/>
  <c r="BE124" i="7"/>
  <c r="BE128" i="7"/>
  <c r="BE125" i="7"/>
  <c r="BE123" i="7"/>
  <c r="BE126" i="7"/>
  <c r="E114" i="6"/>
  <c r="BE128" i="6"/>
  <c r="BE131" i="6"/>
  <c r="BE138" i="6"/>
  <c r="BE139" i="6"/>
  <c r="BE147" i="6"/>
  <c r="BE149" i="6"/>
  <c r="BE157" i="6"/>
  <c r="BE159" i="6"/>
  <c r="BE161" i="6"/>
  <c r="J118" i="6"/>
  <c r="BE127" i="6"/>
  <c r="BE129" i="6"/>
  <c r="BE130" i="6"/>
  <c r="BE133" i="6"/>
  <c r="BE136" i="6"/>
  <c r="BE140" i="6"/>
  <c r="BE152" i="6"/>
  <c r="BE153" i="6"/>
  <c r="BE155" i="6"/>
  <c r="F121" i="6"/>
  <c r="BE144" i="6"/>
  <c r="BE145" i="6"/>
  <c r="BE148" i="6"/>
  <c r="BE151" i="6"/>
  <c r="BE154" i="6"/>
  <c r="BE158" i="6"/>
  <c r="BE163" i="6"/>
  <c r="BE134" i="6"/>
  <c r="BE137" i="6"/>
  <c r="BE141" i="6"/>
  <c r="BE143" i="6"/>
  <c r="BE160" i="6"/>
  <c r="J89" i="5"/>
  <c r="F119" i="5"/>
  <c r="BE131" i="5"/>
  <c r="BE132" i="5"/>
  <c r="BE142" i="5"/>
  <c r="BE144" i="5"/>
  <c r="BE125" i="5"/>
  <c r="BE128" i="5"/>
  <c r="BE137" i="5"/>
  <c r="BE146" i="5"/>
  <c r="BE127" i="5"/>
  <c r="BE130" i="5"/>
  <c r="BE134" i="5"/>
  <c r="BE135" i="5"/>
  <c r="BE136" i="5"/>
  <c r="BE138" i="5"/>
  <c r="E85" i="5"/>
  <c r="BE139" i="5"/>
  <c r="BE141" i="5"/>
  <c r="BE143" i="5"/>
  <c r="F92" i="4"/>
  <c r="J123" i="4"/>
  <c r="BE134" i="4"/>
  <c r="BE135" i="4"/>
  <c r="BE137" i="4"/>
  <c r="BE143" i="4"/>
  <c r="BE145" i="4"/>
  <c r="BE147" i="4"/>
  <c r="BE150" i="4"/>
  <c r="BE152" i="4"/>
  <c r="BE155" i="4"/>
  <c r="BE157" i="4"/>
  <c r="BE161" i="4"/>
  <c r="BE162" i="4"/>
  <c r="BE164" i="4"/>
  <c r="BE165" i="4"/>
  <c r="BE166" i="4"/>
  <c r="BE168" i="4"/>
  <c r="BE179" i="4"/>
  <c r="BE181" i="4"/>
  <c r="BE182" i="4"/>
  <c r="BE185" i="4"/>
  <c r="BE193" i="4"/>
  <c r="BE169" i="4"/>
  <c r="BE175" i="4"/>
  <c r="BE177" i="4"/>
  <c r="BE184" i="4"/>
  <c r="BE199" i="4"/>
  <c r="E119" i="4"/>
  <c r="BE132" i="4"/>
  <c r="BE140" i="4"/>
  <c r="BE156" i="4"/>
  <c r="BE159" i="4"/>
  <c r="BE163" i="4"/>
  <c r="BE187" i="4"/>
  <c r="BE189" i="4"/>
  <c r="BE196" i="4"/>
  <c r="BE133" i="4"/>
  <c r="BE136" i="4"/>
  <c r="BE139" i="4"/>
  <c r="BE144" i="4"/>
  <c r="BE151" i="4"/>
  <c r="BE153" i="4"/>
  <c r="BE158" i="4"/>
  <c r="BE160" i="4"/>
  <c r="BE171" i="4"/>
  <c r="BE191" i="4"/>
  <c r="BE198" i="4"/>
  <c r="F92" i="3"/>
  <c r="BE132" i="3"/>
  <c r="BE133" i="3"/>
  <c r="BE143" i="3"/>
  <c r="BE153" i="3"/>
  <c r="J120" i="3"/>
  <c r="BE136" i="3"/>
  <c r="BE145" i="3"/>
  <c r="BE150" i="3"/>
  <c r="E85" i="3"/>
  <c r="BE129" i="3"/>
  <c r="BE130" i="3"/>
  <c r="BE141" i="3"/>
  <c r="BE142" i="3"/>
  <c r="BE154" i="3"/>
  <c r="BE156" i="3"/>
  <c r="BE134" i="3"/>
  <c r="BE139" i="3"/>
  <c r="BE151" i="3"/>
  <c r="J89" i="2"/>
  <c r="F118" i="2"/>
  <c r="BE132" i="2"/>
  <c r="E85" i="2"/>
  <c r="BE124" i="2"/>
  <c r="BE125" i="2"/>
  <c r="BE130" i="2"/>
  <c r="BE131" i="2"/>
  <c r="BE133" i="2"/>
  <c r="BE135" i="2"/>
  <c r="BE128" i="2"/>
  <c r="BE126" i="2"/>
  <c r="J34" i="2"/>
  <c r="AW95" i="1" s="1"/>
  <c r="F35" i="2"/>
  <c r="BB95" i="1"/>
  <c r="F35" i="3"/>
  <c r="BB96" i="1" s="1"/>
  <c r="F37" i="4"/>
  <c r="BD97" i="1" s="1"/>
  <c r="F36" i="4"/>
  <c r="BC97" i="1" s="1"/>
  <c r="J34" i="5"/>
  <c r="AW98" i="1" s="1"/>
  <c r="F34" i="5"/>
  <c r="BA98" i="1" s="1"/>
  <c r="F37" i="5"/>
  <c r="BD98" i="1"/>
  <c r="F37" i="6"/>
  <c r="BD99" i="1" s="1"/>
  <c r="F34" i="6"/>
  <c r="BA99" i="1" s="1"/>
  <c r="J34" i="7"/>
  <c r="AW100" i="1" s="1"/>
  <c r="F34" i="7"/>
  <c r="BA100" i="1" s="1"/>
  <c r="F37" i="2"/>
  <c r="BD95" i="1" s="1"/>
  <c r="F34" i="2"/>
  <c r="BA95" i="1"/>
  <c r="F37" i="3"/>
  <c r="BD96" i="1" s="1"/>
  <c r="F34" i="3"/>
  <c r="BA96" i="1" s="1"/>
  <c r="F35" i="4"/>
  <c r="BB97" i="1" s="1"/>
  <c r="F34" i="4"/>
  <c r="BA97" i="1" s="1"/>
  <c r="F36" i="5"/>
  <c r="BC98" i="1" s="1"/>
  <c r="F35" i="5"/>
  <c r="BB98" i="1" s="1"/>
  <c r="J34" i="6"/>
  <c r="AW99" i="1" s="1"/>
  <c r="F35" i="6"/>
  <c r="BB99" i="1" s="1"/>
  <c r="F35" i="7"/>
  <c r="BB100" i="1" s="1"/>
  <c r="F36" i="7"/>
  <c r="BC100" i="1" s="1"/>
  <c r="F36" i="2"/>
  <c r="BC95" i="1" s="1"/>
  <c r="J34" i="3"/>
  <c r="AW96" i="1" s="1"/>
  <c r="F36" i="3"/>
  <c r="BC96" i="1" s="1"/>
  <c r="J34" i="4"/>
  <c r="AW97" i="1" s="1"/>
  <c r="F36" i="6"/>
  <c r="BC99" i="1" s="1"/>
  <c r="F37" i="7"/>
  <c r="BD100" i="1" s="1"/>
  <c r="P137" i="3" l="1"/>
  <c r="P130" i="4"/>
  <c r="P122" i="2"/>
  <c r="P121" i="2" s="1"/>
  <c r="AU95" i="1" s="1"/>
  <c r="T125" i="6"/>
  <c r="T124" i="6" s="1"/>
  <c r="R122" i="2"/>
  <c r="R121" i="2"/>
  <c r="T148" i="4"/>
  <c r="T129" i="4" s="1"/>
  <c r="R148" i="4"/>
  <c r="R129" i="4"/>
  <c r="T127" i="3"/>
  <c r="T126" i="3" s="1"/>
  <c r="T122" i="2"/>
  <c r="T121" i="2"/>
  <c r="R125" i="6"/>
  <c r="R124" i="6" s="1"/>
  <c r="P148" i="4"/>
  <c r="P129" i="4" s="1"/>
  <c r="AU97" i="1" s="1"/>
  <c r="P127" i="3"/>
  <c r="P126" i="3"/>
  <c r="AU96" i="1"/>
  <c r="BK130" i="4"/>
  <c r="J130" i="4" s="1"/>
  <c r="J97" i="4" s="1"/>
  <c r="R127" i="3"/>
  <c r="R126" i="3"/>
  <c r="BK122" i="2"/>
  <c r="J122" i="2" s="1"/>
  <c r="J97" i="2" s="1"/>
  <c r="BK148" i="4"/>
  <c r="J148" i="4" s="1"/>
  <c r="J101" i="4" s="1"/>
  <c r="J120" i="7"/>
  <c r="J98" i="7"/>
  <c r="BK127" i="3"/>
  <c r="J127" i="3" s="1"/>
  <c r="J97" i="3" s="1"/>
  <c r="BK137" i="3"/>
  <c r="J137" i="3" s="1"/>
  <c r="J100" i="3" s="1"/>
  <c r="BK123" i="5"/>
  <c r="J123" i="5"/>
  <c r="J97" i="5" s="1"/>
  <c r="BK125" i="6"/>
  <c r="J125" i="6"/>
  <c r="J97" i="6" s="1"/>
  <c r="J119" i="7"/>
  <c r="J97" i="7" s="1"/>
  <c r="J30" i="7"/>
  <c r="AG100" i="1" s="1"/>
  <c r="J33" i="2"/>
  <c r="AV95" i="1" s="1"/>
  <c r="AT95" i="1" s="1"/>
  <c r="J33" i="4"/>
  <c r="AV97" i="1" s="1"/>
  <c r="AT97" i="1" s="1"/>
  <c r="F33" i="6"/>
  <c r="AZ99" i="1" s="1"/>
  <c r="BD94" i="1"/>
  <c r="W33" i="1" s="1"/>
  <c r="BA94" i="1"/>
  <c r="W30" i="1" s="1"/>
  <c r="F33" i="2"/>
  <c r="AZ95" i="1" s="1"/>
  <c r="J33" i="3"/>
  <c r="AV96" i="1" s="1"/>
  <c r="AT96" i="1" s="1"/>
  <c r="F33" i="4"/>
  <c r="AZ97" i="1" s="1"/>
  <c r="J33" i="6"/>
  <c r="AV99" i="1" s="1"/>
  <c r="AT99" i="1" s="1"/>
  <c r="J33" i="7"/>
  <c r="AV100" i="1" s="1"/>
  <c r="AT100" i="1" s="1"/>
  <c r="F33" i="3"/>
  <c r="AZ96" i="1" s="1"/>
  <c r="F33" i="5"/>
  <c r="AZ98" i="1" s="1"/>
  <c r="J33" i="5"/>
  <c r="AV98" i="1" s="1"/>
  <c r="AT98" i="1" s="1"/>
  <c r="F33" i="7"/>
  <c r="AZ100" i="1" s="1"/>
  <c r="BC94" i="1"/>
  <c r="W32" i="1" s="1"/>
  <c r="BB94" i="1"/>
  <c r="AX94" i="1" s="1"/>
  <c r="AN100" i="1" l="1"/>
  <c r="BK129" i="4"/>
  <c r="J129" i="4"/>
  <c r="J30" i="4" s="1"/>
  <c r="AG97" i="1" s="1"/>
  <c r="BK121" i="2"/>
  <c r="J121" i="2"/>
  <c r="J96" i="2" s="1"/>
  <c r="BK126" i="3"/>
  <c r="J126" i="3" s="1"/>
  <c r="J96" i="3" s="1"/>
  <c r="BK124" i="6"/>
  <c r="J124" i="6" s="1"/>
  <c r="J96" i="6" s="1"/>
  <c r="BK122" i="5"/>
  <c r="J122" i="5" s="1"/>
  <c r="J96" i="5" s="1"/>
  <c r="J39" i="7"/>
  <c r="AU94" i="1"/>
  <c r="AY94" i="1"/>
  <c r="W31" i="1"/>
  <c r="AZ94" i="1"/>
  <c r="AV94" i="1" s="1"/>
  <c r="AK29" i="1" s="1"/>
  <c r="AW94" i="1"/>
  <c r="AK30" i="1" s="1"/>
  <c r="J39" i="4" l="1"/>
  <c r="J96" i="4"/>
  <c r="AN97" i="1"/>
  <c r="J30" i="5"/>
  <c r="AG98" i="1" s="1"/>
  <c r="AN98" i="1" s="1"/>
  <c r="J30" i="2"/>
  <c r="AG95" i="1"/>
  <c r="J30" i="6"/>
  <c r="AG99" i="1" s="1"/>
  <c r="AN99" i="1" s="1"/>
  <c r="J30" i="3"/>
  <c r="AG96" i="1" s="1"/>
  <c r="W29" i="1"/>
  <c r="AT94" i="1"/>
  <c r="J39" i="2" l="1"/>
  <c r="J39" i="3"/>
  <c r="J39" i="5"/>
  <c r="J39" i="6"/>
  <c r="AN95" i="1"/>
  <c r="AN96" i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<sst xmlns="http://schemas.openxmlformats.org/spreadsheetml/2006/main" count="3193" uniqueCount="664">
  <si>
    <t>Export Komplet</t>
  </si>
  <si>
    <t/>
  </si>
  <si>
    <t>2.0</t>
  </si>
  <si>
    <t>False</t>
  </si>
  <si>
    <t>{ba128459-8768-4d98-bfe0-18c879b51a4d}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</si>
  <si>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</si>
  <si>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</si>
  <si>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</si>
  <si>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</si>
  <si>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</si>
  <si>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</si>
  <si>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</si>
  <si>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</si>
  <si>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06_2022</t>
  </si>
  <si>
    <t>Stavba:</t>
  </si>
  <si>
    <t>Pavilon C – Obnova hlavního vstupu odd. Rehabilitace a služebního vstupu oddělení Operačních sálů, 1.NP</t>
  </si>
  <si>
    <t>KSO:</t>
  </si>
  <si>
    <t>CC-CZ:</t>
  </si>
  <si>
    <t>Místo:</t>
  </si>
  <si>
    <t>Nemocnice Šumperk a.s. - Pavilon C</t>
  </si>
  <si>
    <t>Datum:</t>
  </si>
  <si>
    <t>15. 6. 2023</t>
  </si>
  <si>
    <t>Zadavatel:</t>
  </si>
  <si>
    <t>IČ:</t>
  </si>
  <si>
    <t>Nemocnice Šumperk a.s.</t>
  </si>
  <si>
    <t>DIČ:</t>
  </si>
  <si>
    <t>Zhotovitel:</t>
  </si>
  <si>
    <t xml:space="preserve"> </t>
  </si>
  <si>
    <t>Projektant:</t>
  </si>
  <si>
    <t>4DS, spol. s r. o. / LACHMAN STYL s. r. o.</t>
  </si>
  <si>
    <t>True</t>
  </si>
  <si>
    <t>Zpracovatel:</t>
  </si>
  <si>
    <t>Vladimír Mrázek</t>
  </si>
  <si>
    <t>Poznámka:</t>
  </si>
  <si>
    <t xml:space="preserve">Soupis prací je sestaven s využitím položek Cenové soustavy ÚRS (cenová úroveň 2023/I). Veškeré další informace vymezující popis a podmínky použití těchto položek z Cenové soustavy, které nejsou uvedeny přímo v soupisu prací, jsou neomezeně dálkově k dispozici na webu www.podminky.urs.cz. Položky soupisu prací, které nemají ve sloupci „Cenová soustava“ veden žádný údaj, nepochází z Cenové soustavy ÚRS._x000D_
Soupis prací je zpracován v rozsahu a podrobnosti projektu . Součástí položek uvedených ve výkazu výměr jsou veškeré s nimi spojené práce, které jsou zapotřebí pro provedení kompletní dodávky díla, a to i když nejsou zvlášť  uvedeny ve výkazu výměr. To znamená, že veškeré položky patrné z výkazů, výkresů a technických zpráv je třeba v nabídkové ceně doplnit a ocenit jako kompletně vykonané práce vč materiálu, nářadí a strojů nutných k práci, i když tyto nejsou ve výkazu výměr vypsány zvlášť. V případě, že má zhotovitel pochyby ohledně plánovaných položek ve výkazech, výkresech a technických zprávách, má za povinnost toto sdělit před odevzdáním nabídkové ceny. Po odevzdání nebude brán na zhotovitelem požadované položky navíc zřetel. Výkaz výměr neslouží jako podklad pro objednávky materiálu v rámci dodávky stavby. Veškeré výrobky, pokud jsou uvedeny, jsou uvedeny pouze jako referenční, obecně určující standard, technické parametry, požadované vlastnosti._x000D_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</si>
  <si>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</si>
  <si>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</si>
  <si>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</si>
  <si>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</si>
  <si>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</si>
  <si>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</si>
  <si>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</si>
  <si>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</si>
  <si>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</si>
  <si>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</si>
  <si>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</si>
  <si>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</si>
  <si>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</si>
  <si>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</si>
  <si>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</si>
  <si>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</si>
  <si>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</si>
  <si>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</si>
  <si>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</si>
  <si>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</si>
  <si>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</si>
  <si>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</si>
  <si>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</si>
  <si>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</si>
  <si>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</si>
  <si>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</si>
  <si>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</si>
  <si>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</si>
  <si>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</si>
  <si>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</si>
  <si>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</si>
  <si>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</si>
  <si>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</si>
  <si>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</si>
  <si>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</si>
  <si>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</si>
  <si>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</si>
  <si>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</si>
  <si>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</si>
  <si>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</si>
  <si>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</si>
  <si>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</si>
  <si>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</si>
  <si>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</si>
  <si>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</si>
  <si>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</si>
  <si>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VEDLEJŠÍ A OSTATNÍ NÁKLADY</t>
  </si>
  <si>
    <t>STA</t>
  </si>
  <si>
    <t>1</t>
  </si>
  <si>
    <t>{6ffb9370-788b-41de-98c9-590165c5ba2b}</t>
  </si>
  <si>
    <t>2</t>
  </si>
  <si>
    <t>02</t>
  </si>
  <si>
    <t>BOURACÍ PRÁCE</t>
  </si>
  <si>
    <t>{3eff1886-6c06-4a43-89e0-3b93c8bb29a2}</t>
  </si>
  <si>
    <t>03</t>
  </si>
  <si>
    <t>STAVEBNÍ PRÁCE</t>
  </si>
  <si>
    <t>{e75eded6-8fff-4f99-816a-163150486390}</t>
  </si>
  <si>
    <t>04</t>
  </si>
  <si>
    <t>VYTÁPĚNÍ</t>
  </si>
  <si>
    <t>{2f3de6ba-7fa1-4e98-afe6-70b031ac88e8}</t>
  </si>
  <si>
    <t>05</t>
  </si>
  <si>
    <t>ELEKTROINSTALACE - SILNOPROUD</t>
  </si>
  <si>
    <t>{af3f655c-3c0f-46fb-979f-186583b259fd}</t>
  </si>
  <si>
    <t>06</t>
  </si>
  <si>
    <t>PROVIZORNÍ OPATŘENÍ</t>
  </si>
  <si>
    <t>{bd4b6dae-83c2-44a3-8e5a-7250496aae58}</t>
  </si>
  <si>
    <t>KRYCÍ LIST SOUPISU PRACÍ</t>
  </si>
  <si>
    <t>Objekt:</t>
  </si>
  <si>
    <t>01 - VEDLEJŠÍ A OSTATNÍ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</si>
  <si>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</si>
  <si>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</si>
  <si>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</si>
  <si>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</si>
  <si>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</si>
  <si>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</si>
  <si>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</si>
  <si>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</si>
  <si>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</si>
  <si>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</si>
  <si>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</si>
  <si>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</si>
  <si>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</si>
  <si>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</si>
  <si>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</si>
  <si>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</si>
  <si>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</si>
  <si>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</si>
  <si>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</si>
  <si>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</si>
  <si>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</si>
  <si>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</si>
  <si>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</si>
  <si>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</si>
  <si>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</si>
  <si>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</si>
  <si>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</si>
  <si>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</si>
  <si>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</si>
  <si>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</si>
  <si>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013254000</t>
  </si>
  <si>
    <t>Dokumentace skutečného provedení stavby</t>
  </si>
  <si>
    <t>kpl</t>
  </si>
  <si>
    <t>1024</t>
  </si>
  <si>
    <t>-603503256</t>
  </si>
  <si>
    <t>013254001</t>
  </si>
  <si>
    <t>Dokumentace dílenská - okenní sestavy</t>
  </si>
  <si>
    <t>1450625079</t>
  </si>
  <si>
    <t>3</t>
  </si>
  <si>
    <t>013254002</t>
  </si>
  <si>
    <t>Dokumentace dílenská - rozvaděč RH1</t>
  </si>
  <si>
    <t>-990620185</t>
  </si>
  <si>
    <t>VRN3</t>
  </si>
  <si>
    <t>Zařízení staveniště</t>
  </si>
  <si>
    <t>4</t>
  </si>
  <si>
    <t>030001000</t>
  </si>
  <si>
    <t>804064010</t>
  </si>
  <si>
    <t>VRN4</t>
  </si>
  <si>
    <t>Inženýrská činnost</t>
  </si>
  <si>
    <t>04140201</t>
  </si>
  <si>
    <t>Revize TI ČR před zahájením prací</t>
  </si>
  <si>
    <t>1991084302</t>
  </si>
  <si>
    <t>6</t>
  </si>
  <si>
    <t>04140202</t>
  </si>
  <si>
    <t>Revize TI ČR po dokončení prací</t>
  </si>
  <si>
    <t>409586398</t>
  </si>
  <si>
    <t>7</t>
  </si>
  <si>
    <t>041403000</t>
  </si>
  <si>
    <t>Koordinátor BOZP na staveništi</t>
  </si>
  <si>
    <t>-1229289867</t>
  </si>
  <si>
    <t>8</t>
  </si>
  <si>
    <t>042503000</t>
  </si>
  <si>
    <t>Plán BOZP na staveništi</t>
  </si>
  <si>
    <t>-2140251689</t>
  </si>
  <si>
    <t>VRN9</t>
  </si>
  <si>
    <t>Ostatní náklady</t>
  </si>
  <si>
    <t>9</t>
  </si>
  <si>
    <t>09100300</t>
  </si>
  <si>
    <t>Náklady na vzorky</t>
  </si>
  <si>
    <t>-368120224</t>
  </si>
  <si>
    <t>02 - BOURACÍ PRÁCE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</si>
  <si>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</si>
  <si>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</si>
  <si>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</si>
  <si>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</si>
  <si>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763 - Konstrukce suché výstavby</t>
  </si>
  <si>
    <t xml:space="preserve">    767 - Konstrukce zámečnické</t>
  </si>
  <si>
    <t xml:space="preserve">    772 - Podlahy z kamene</t>
  </si>
  <si>
    <t xml:space="preserve">    776 - Podlahy povlakové</t>
  </si>
  <si>
    <t xml:space="preserve">    782 - Dokončovací práce - obklady z kamene</t>
  </si>
  <si>
    <t xml:space="preserve">    784 - Dokončovací práce - malby a tapety</t>
  </si>
  <si>
    <t>HSV</t>
  </si>
  <si>
    <t>Práce a dodávky HSV</t>
  </si>
  <si>
    <t>Ostatní konstrukce a práce, bourání</t>
  </si>
  <si>
    <t>911001</t>
  </si>
  <si>
    <t>Odpojení a manipulace s rozvody IS, případné přeložení</t>
  </si>
  <si>
    <t>-1191627257</t>
  </si>
  <si>
    <t>971033341</t>
  </si>
  <si>
    <t>Vybourání otvorů ve zdivu cihelném pl do 0,09 m2 na MVC nebo MV tl do 300 mm</t>
  </si>
  <si>
    <t>kus</t>
  </si>
  <si>
    <t>CS ÚRS 2023 01</t>
  </si>
  <si>
    <t>-270352610</t>
  </si>
  <si>
    <t>997</t>
  </si>
  <si>
    <t>Přesun sutě</t>
  </si>
  <si>
    <t>997013211</t>
  </si>
  <si>
    <t>Vnitrostaveništní doprava suti a vybouraných hmot pro budovy v do 6 m ručně</t>
  </si>
  <si>
    <t>t</t>
  </si>
  <si>
    <t>1137092771</t>
  </si>
  <si>
    <t>997013501</t>
  </si>
  <si>
    <t>Odvoz suti a vybouraných hmot na skládku do 1 km se složením</t>
  </si>
  <si>
    <t>-966244047</t>
  </si>
  <si>
    <t>997013509</t>
  </si>
  <si>
    <t>Příplatek k odvozu suti a vybouraných hmot na skládku ZKD 1 km přes 1 km</t>
  </si>
  <si>
    <t>-639203790</t>
  </si>
  <si>
    <t>P</t>
  </si>
  <si>
    <t>Poznámka k položce:_x000D_
+30 km - indexováno v jednotkové ceně</t>
  </si>
  <si>
    <t>997013631</t>
  </si>
  <si>
    <t>Poplatek za uložení na skládce (skládkovné) stavebního odpadu směsného kód odpadu 17 09 04</t>
  </si>
  <si>
    <t>-244431564</t>
  </si>
  <si>
    <t>PSV</t>
  </si>
  <si>
    <t>Práce a dodávky PSV</t>
  </si>
  <si>
    <t>763</t>
  </si>
  <si>
    <t>Konstrukce suché výstavby</t>
  </si>
  <si>
    <t>763431871</t>
  </si>
  <si>
    <t>Demontáž vyjímatelných panelů minerálního podhledu připevněných na zavěšeném roštu,  vč uložení</t>
  </si>
  <si>
    <t>m2</t>
  </si>
  <si>
    <t>16</t>
  </si>
  <si>
    <t>-392691933</t>
  </si>
  <si>
    <t>767</t>
  </si>
  <si>
    <t>Konstrukce zámečnické</t>
  </si>
  <si>
    <t>7671101</t>
  </si>
  <si>
    <t>Vybourání skleněné dělící příčky + nosné konstrukce</t>
  </si>
  <si>
    <t>-295451540</t>
  </si>
  <si>
    <t>7671102</t>
  </si>
  <si>
    <t>Vybourání  vstupních dveří AL konstrukce</t>
  </si>
  <si>
    <t>1853084417</t>
  </si>
  <si>
    <t>10</t>
  </si>
  <si>
    <t>767581802</t>
  </si>
  <si>
    <t>Demontáž podhledu lamel, vč uložení</t>
  </si>
  <si>
    <t>1452279822</t>
  </si>
  <si>
    <t>772</t>
  </si>
  <si>
    <t>Podlahy z kamene</t>
  </si>
  <si>
    <t>11</t>
  </si>
  <si>
    <t>772522811</t>
  </si>
  <si>
    <t>Demontáž dlažby z kamene do suti z tvrdých kamenů kladených do malty, vč soklu</t>
  </si>
  <si>
    <t>691524634</t>
  </si>
  <si>
    <t>VV</t>
  </si>
  <si>
    <t>"mramor"+12,5</t>
  </si>
  <si>
    <t>"žula"+14,0</t>
  </si>
  <si>
    <t>Součet</t>
  </si>
  <si>
    <t>776</t>
  </si>
  <si>
    <t>Podlahy povlakové</t>
  </si>
  <si>
    <t>12</t>
  </si>
  <si>
    <t>776201811</t>
  </si>
  <si>
    <t>Demontáž lepených povlakových podlah bez podložky ručně, vč příp soklu</t>
  </si>
  <si>
    <t>445764947</t>
  </si>
  <si>
    <t>13</t>
  </si>
  <si>
    <t>776991821</t>
  </si>
  <si>
    <t>Odstranění lepidla ručně z podlah</t>
  </si>
  <si>
    <t>-1802601336</t>
  </si>
  <si>
    <t>782</t>
  </si>
  <si>
    <t>Dokončovací práce - obklady z kamene</t>
  </si>
  <si>
    <t>14</t>
  </si>
  <si>
    <t>782111811</t>
  </si>
  <si>
    <t>Demontáž obkladů stěn z kamene do suti z měkkých kamenů kladených do malty</t>
  </si>
  <si>
    <t>-282457121</t>
  </si>
  <si>
    <t>78251182</t>
  </si>
  <si>
    <t>Odříznutí pruhu š do 100 mm obkladů z kamene do suti z měkkých kamenů kladených do malty</t>
  </si>
  <si>
    <t>m</t>
  </si>
  <si>
    <t>-689261640</t>
  </si>
  <si>
    <t>784</t>
  </si>
  <si>
    <t>Dokončovací práce - malby a tapety</t>
  </si>
  <si>
    <t>784121001</t>
  </si>
  <si>
    <t>Oškrabání malby v mísnostech v do 3,80 m</t>
  </si>
  <si>
    <t>-55843315</t>
  </si>
  <si>
    <t>03 - STAVEBNÍ PRÁCE</t>
  </si>
  <si>
    <t xml:space="preserve">    6 - Úpravy povrchů, podlahy a osazování výplní</t>
  </si>
  <si>
    <t xml:space="preserve">    998 - Přesun hmot</t>
  </si>
  <si>
    <t xml:space="preserve">    777 - Podlahy lité</t>
  </si>
  <si>
    <t xml:space="preserve">    783 - Dokončovací práce - nátěry</t>
  </si>
  <si>
    <t xml:space="preserve">    790 - Ostatní výrobky</t>
  </si>
  <si>
    <t>Úpravy povrchů, podlahy a osazování výplní</t>
  </si>
  <si>
    <t>611325416</t>
  </si>
  <si>
    <t>Oprava vnitřní vápenocementové hladké omítky stropů v rozsahu plochy do 10 % s celoplošným přeštukováním - průvlak</t>
  </si>
  <si>
    <t>-1773029668</t>
  </si>
  <si>
    <t>612321121</t>
  </si>
  <si>
    <t>Vápenocementová omítka hladká jednovrstvá vnitřních stěn nanášená ručně - doplnění po vybouraném obkladu</t>
  </si>
  <si>
    <t>-1138441441</t>
  </si>
  <si>
    <t>612325416</t>
  </si>
  <si>
    <t>Oprava vnitřní vápenocementové hladké omítky stěn v rozsahu plochy do 10 % s celoplošným přeštukováním</t>
  </si>
  <si>
    <t>-216144570</t>
  </si>
  <si>
    <t>622326251</t>
  </si>
  <si>
    <t>Oprava vnější vápenocementové omítky s celoplošným přeštukováním členitosti 1 v rozsahu do 10 % - podhled</t>
  </si>
  <si>
    <t>1958735705</t>
  </si>
  <si>
    <t>6223263</t>
  </si>
  <si>
    <t>Fasádní nátěr - podhled</t>
  </si>
  <si>
    <t>-639161735</t>
  </si>
  <si>
    <t>6324401</t>
  </si>
  <si>
    <t>Vyspravení podkladu po vybouraných nášlapných vrstvách</t>
  </si>
  <si>
    <t>-1310109993</t>
  </si>
  <si>
    <t>+26,5+7,0</t>
  </si>
  <si>
    <t>63245123</t>
  </si>
  <si>
    <t xml:space="preserve">Potěr cementový samonivelační litý C25 tl do 30 </t>
  </si>
  <si>
    <t>1529930687</t>
  </si>
  <si>
    <t>632452</t>
  </si>
  <si>
    <t>Stěrka podlahová nivelační pro vyrovnání podkladu tl do 3 mm</t>
  </si>
  <si>
    <t>135057860</t>
  </si>
  <si>
    <t>+10,0+10,5+6,5</t>
  </si>
  <si>
    <t>949101111</t>
  </si>
  <si>
    <t>Lešení pomocné pro objekty pozemních staveb s lešeňovou podlahou v do 1,9 m zatížení do 150 kg/m2</t>
  </si>
  <si>
    <t>-1568593288</t>
  </si>
  <si>
    <t>952901111</t>
  </si>
  <si>
    <t>Vyčištění budov bytové a občanské výstavby při výšce podlaží do 4 m</t>
  </si>
  <si>
    <t>-993590695</t>
  </si>
  <si>
    <t>952902</t>
  </si>
  <si>
    <t>Průběžný úklid</t>
  </si>
  <si>
    <t>-421230740</t>
  </si>
  <si>
    <t>998</t>
  </si>
  <si>
    <t>Přesun hmot</t>
  </si>
  <si>
    <t>998018001</t>
  </si>
  <si>
    <t>Přesun hmot ruční pro budovy v do 6 m</t>
  </si>
  <si>
    <t>-34924699</t>
  </si>
  <si>
    <t>7631001</t>
  </si>
  <si>
    <t>Minerální kazetový podhled v rastu 600x600mm s viditelnou konstrukcí, na kovové závěsy - třída čistoty ISO 5</t>
  </si>
  <si>
    <t>-1956988362</t>
  </si>
  <si>
    <t>7631101</t>
  </si>
  <si>
    <t>Montáž vyjímatelných panelů minerálního podhledu připevněných na zavěšeném roštu - zpětná</t>
  </si>
  <si>
    <t>-1824754778</t>
  </si>
  <si>
    <t>763111417</t>
  </si>
  <si>
    <t>SDK příčka tl 150 mm profil CW+UW 100 desky 2xRB/RBI 12,5</t>
  </si>
  <si>
    <t>21507181</t>
  </si>
  <si>
    <t>998763401</t>
  </si>
  <si>
    <t>Přesun hmot procentní pro sádrokartonové konstrukce v objektech v do 6 m</t>
  </si>
  <si>
    <t>%</t>
  </si>
  <si>
    <t>-265395981</t>
  </si>
  <si>
    <t>17</t>
  </si>
  <si>
    <t>7670001</t>
  </si>
  <si>
    <t>OV/01 - Oenní sestava s dveřmi D/02 a D03 - 5300/2350 mm - podrobný popis - OKENNÍ SESTAVY + TABULKA DVEŘÍ</t>
  </si>
  <si>
    <t>-739901614</t>
  </si>
  <si>
    <t>18</t>
  </si>
  <si>
    <t>7670002</t>
  </si>
  <si>
    <t xml:space="preserve">OV/02 - Oenní sestava - 1600/2700 mm - podrobný popis - OKENNÍ SESTAVY </t>
  </si>
  <si>
    <t>-871590358</t>
  </si>
  <si>
    <t>19</t>
  </si>
  <si>
    <t>7670003</t>
  </si>
  <si>
    <t>OV/03 - Oenní sestava s dveřmi D/01 - 2675/2700 mm - podrobný popis - OKENNÍ SESTAVY + TABULKA DVEŘÍ</t>
  </si>
  <si>
    <t>261441497</t>
  </si>
  <si>
    <t>20</t>
  </si>
  <si>
    <t>7671001</t>
  </si>
  <si>
    <t>Z/1 - Obnova nátěru stávajícího zábradlí - dl cca 3 m - podrobný popis - TABULKA ZÁMEČNICKÝCH VÝROBKŮ</t>
  </si>
  <si>
    <t>932052598</t>
  </si>
  <si>
    <t>7671002</t>
  </si>
  <si>
    <t>Z/2 - Obnova nátěru stávajícího zábradlí - dl cca 3 m - podrobný popis - TABULKA ZÁMEČNICKÝCH VÝROBKŮ</t>
  </si>
  <si>
    <t>341497123</t>
  </si>
  <si>
    <t>22</t>
  </si>
  <si>
    <t>7671003</t>
  </si>
  <si>
    <t>Z/3 - Ocelová vynášecí konstrukce pro kotvení dělící příčky vč zavětrování - D+M vč všech systémových detailů a povrchové úpravy - podrobný popis - TABULKA ZÁMEČNICKÝCH VÝROBKŮ</t>
  </si>
  <si>
    <t>42202036</t>
  </si>
  <si>
    <t>23</t>
  </si>
  <si>
    <t>7671004</t>
  </si>
  <si>
    <t>Z/4 - Ocelové vynášecí kotvy pro kotvení tepelné clony - D+M vč všech systémových detailů a povrchové úpravy - podrobný popis - TABULKA ZÁMEČNICKÝCH VÝROBKŮ</t>
  </si>
  <si>
    <t>2147067856</t>
  </si>
  <si>
    <t>24</t>
  </si>
  <si>
    <t>7674001</t>
  </si>
  <si>
    <t>Čistící zóna exterierová zapuštěná - rohož pro mokré čištění - D+M vč všech systémových detailů</t>
  </si>
  <si>
    <t>1372781089</t>
  </si>
  <si>
    <t>25</t>
  </si>
  <si>
    <t>7674002</t>
  </si>
  <si>
    <t>Čistící zóna interierová zapuštěná - rohož pro mokré čištění - D+M vč všech systémových detailů</t>
  </si>
  <si>
    <t>-1436587558</t>
  </si>
  <si>
    <t>26</t>
  </si>
  <si>
    <t>7675001</t>
  </si>
  <si>
    <t>Soklová lišta kartáčovaný nerez v.50mm - D+M vč všech systémových detailů</t>
  </si>
  <si>
    <t>-1717718344</t>
  </si>
  <si>
    <t>27</t>
  </si>
  <si>
    <t>76758301</t>
  </si>
  <si>
    <t>Montáž podhledů lamelových - zpětná</t>
  </si>
  <si>
    <t>-1766513133</t>
  </si>
  <si>
    <t>28</t>
  </si>
  <si>
    <t>998767201</t>
  </si>
  <si>
    <t>Přesun hmot procentní pro zámečnické konstrukce v objektech v do 6 m</t>
  </si>
  <si>
    <t>1098680128</t>
  </si>
  <si>
    <t>29</t>
  </si>
  <si>
    <t>772421133</t>
  </si>
  <si>
    <t>Montáž obkladu soklů svislých deskami lepenými z kamene tl do 30 mm</t>
  </si>
  <si>
    <t>1054943410</t>
  </si>
  <si>
    <t>30</t>
  </si>
  <si>
    <t>M</t>
  </si>
  <si>
    <t>5838102</t>
  </si>
  <si>
    <t>deska dlažební leštěná mramor cca 300x800mm tl 20mm</t>
  </si>
  <si>
    <t>32</t>
  </si>
  <si>
    <t>-1130607159</t>
  </si>
  <si>
    <t>+1,0*0,1*1,1</t>
  </si>
  <si>
    <t>31</t>
  </si>
  <si>
    <t>772521240</t>
  </si>
  <si>
    <t>Kladení dlažby z kamene z pravoúhlých desek a dlaždic lepených tl do 30 mm</t>
  </si>
  <si>
    <t>546004185</t>
  </si>
  <si>
    <t>"mramor"+1,3</t>
  </si>
  <si>
    <t>"žula"+4,5</t>
  </si>
  <si>
    <t>5838101</t>
  </si>
  <si>
    <t>deska dlažební leštěná žula cca 200x800mm tl 20mm</t>
  </si>
  <si>
    <t>26065105</t>
  </si>
  <si>
    <t>1,3*1,1 'Přepočtené koeficientem množství</t>
  </si>
  <si>
    <t>33</t>
  </si>
  <si>
    <t>-531336370</t>
  </si>
  <si>
    <t>4,5*1,1 'Přepočtené koeficientem množství</t>
  </si>
  <si>
    <t>34</t>
  </si>
  <si>
    <t>998772201</t>
  </si>
  <si>
    <t>Přesun hmot procentní pro podlahy z kamene v objektech v do 6 m</t>
  </si>
  <si>
    <t>-244038754</t>
  </si>
  <si>
    <t>35</t>
  </si>
  <si>
    <t>776232111</t>
  </si>
  <si>
    <t>Lepení lamel a čtverců z vinylu 2-složkovým lepidlem</t>
  </si>
  <si>
    <t>-1464274621</t>
  </si>
  <si>
    <t>36</t>
  </si>
  <si>
    <t>284111</t>
  </si>
  <si>
    <t>PVC vinyl heterogenní tl 2,5mm, protiskluznost R9</t>
  </si>
  <si>
    <t>-1851133533</t>
  </si>
  <si>
    <t>9,4*1,1 'Přepočtené koeficientem množství</t>
  </si>
  <si>
    <t>37</t>
  </si>
  <si>
    <t>776411111</t>
  </si>
  <si>
    <t>Montáž obvodových soklíků výšky do 80 mm</t>
  </si>
  <si>
    <t>-2056716811</t>
  </si>
  <si>
    <t>38</t>
  </si>
  <si>
    <t>28411003</t>
  </si>
  <si>
    <t>lišta soklová PVC 30x30mm</t>
  </si>
  <si>
    <t>69736797</t>
  </si>
  <si>
    <t>12*1,05 'Přepočtené koeficientem množství</t>
  </si>
  <si>
    <t>39</t>
  </si>
  <si>
    <t>998776201</t>
  </si>
  <si>
    <t>Přesun hmot procentní pro podlahy povlakové v objektech v do 6 m</t>
  </si>
  <si>
    <t>1202630162</t>
  </si>
  <si>
    <t>777</t>
  </si>
  <si>
    <t>Podlahy lité</t>
  </si>
  <si>
    <t>40</t>
  </si>
  <si>
    <t>777131101</t>
  </si>
  <si>
    <t>Penetrační epoxidový nátěr podlahy na suchý a vyzrálý podklad</t>
  </si>
  <si>
    <t>902184589</t>
  </si>
  <si>
    <t>+6,4+10,1</t>
  </si>
  <si>
    <t>41</t>
  </si>
  <si>
    <t>998777201</t>
  </si>
  <si>
    <t>Přesun hmot procentní pro podlahy lité v objektech v do 6 m</t>
  </si>
  <si>
    <t>1554417885</t>
  </si>
  <si>
    <t>783</t>
  </si>
  <si>
    <t>Dokončovací práce - nátěry</t>
  </si>
  <si>
    <t>42</t>
  </si>
  <si>
    <t>783901</t>
  </si>
  <si>
    <t>Penetrace betonových podlah</t>
  </si>
  <si>
    <t>-1182484141</t>
  </si>
  <si>
    <t>+9,4*2+1,3+10,1*2+6,4*2+4,5</t>
  </si>
  <si>
    <t>43</t>
  </si>
  <si>
    <t>7845001</t>
  </si>
  <si>
    <t>Malby stěn a stropů bílé 2nás, vč penetrace</t>
  </si>
  <si>
    <t>-78176811</t>
  </si>
  <si>
    <t>790</t>
  </si>
  <si>
    <t>Ostatní výrobky</t>
  </si>
  <si>
    <t>44</t>
  </si>
  <si>
    <t>790301</t>
  </si>
  <si>
    <t>Systém generálního klíče</t>
  </si>
  <si>
    <t>-1372428345</t>
  </si>
  <si>
    <t>45</t>
  </si>
  <si>
    <t>790302</t>
  </si>
  <si>
    <t>Reflexní piktogram únikového značení</t>
  </si>
  <si>
    <t>-1187245259</t>
  </si>
  <si>
    <t>04 - VYTÁPĚNÍ</t>
  </si>
  <si>
    <t>PSV - Práce a dodávky PSV - VYTÁPĚNÍ</t>
  </si>
  <si>
    <t xml:space="preserve">    731.01 - Demontáže</t>
  </si>
  <si>
    <t xml:space="preserve">    731.02 - Zařízení</t>
  </si>
  <si>
    <t xml:space="preserve">    731.03 - Potrubí</t>
  </si>
  <si>
    <t xml:space="preserve">    731.04 - Armatury</t>
  </si>
  <si>
    <t xml:space="preserve">    731.09 - Ostatní</t>
  </si>
  <si>
    <t>Práce a dodávky PSV - VYTÁPĚNÍ</t>
  </si>
  <si>
    <t>731.01</t>
  </si>
  <si>
    <t>Demontáže</t>
  </si>
  <si>
    <t>7310101</t>
  </si>
  <si>
    <t>Vypuštění vody části systému (odhad)</t>
  </si>
  <si>
    <t>hod</t>
  </si>
  <si>
    <t>1983184294</t>
  </si>
  <si>
    <t>731.02</t>
  </si>
  <si>
    <t>Zařízení</t>
  </si>
  <si>
    <t>731021</t>
  </si>
  <si>
    <t>Montáž dveřní vzduchové clony na stěnu do výšky přes 1,5 do 3 m délky clony do 1,5 m s vodním ohřevem</t>
  </si>
  <si>
    <t>1053074384</t>
  </si>
  <si>
    <t>429101</t>
  </si>
  <si>
    <t>Dveřní clona - např ESSENSSE NEO VCE2B-150-V2-AC-0 včetně regulace COMFORT, vč dveřního snímače 230 V</t>
  </si>
  <si>
    <t>-651503416</t>
  </si>
  <si>
    <t>731.03</t>
  </si>
  <si>
    <t>Potrubí</t>
  </si>
  <si>
    <t>7310201</t>
  </si>
  <si>
    <t>Potrubí ocelové závitové černé bezešvé běžné nízkotlaké 1" - D+M vč tvarovek</t>
  </si>
  <si>
    <t>-1670715983</t>
  </si>
  <si>
    <t>7310202</t>
  </si>
  <si>
    <t xml:space="preserve">Ochrana potrubí ústředního vytápění termoizolačními trubicemi z PE tl přes 20 do 25 mm DN přes 32 do 45 mm - D+M </t>
  </si>
  <si>
    <t>-2118268958</t>
  </si>
  <si>
    <t>7310203</t>
  </si>
  <si>
    <t>Vysazení odboček na stávající rozvod</t>
  </si>
  <si>
    <t>-968491973</t>
  </si>
  <si>
    <t>731.04</t>
  </si>
  <si>
    <t>Armatury</t>
  </si>
  <si>
    <t>7310401</t>
  </si>
  <si>
    <t>Montáž armatur</t>
  </si>
  <si>
    <t>250794635</t>
  </si>
  <si>
    <t>429201</t>
  </si>
  <si>
    <t>Kulový uzávěr DN 25</t>
  </si>
  <si>
    <t>151512026</t>
  </si>
  <si>
    <t>429202</t>
  </si>
  <si>
    <t>Odvzdušňovací ventil DN 15</t>
  </si>
  <si>
    <t>-1345883580</t>
  </si>
  <si>
    <t>429203</t>
  </si>
  <si>
    <t>Vyvažovací ventil STAD DN 20 s vypouštěním</t>
  </si>
  <si>
    <t>-1663002945</t>
  </si>
  <si>
    <t>429204</t>
  </si>
  <si>
    <t>Filtr DN 25</t>
  </si>
  <si>
    <t>397610257</t>
  </si>
  <si>
    <t>429205</t>
  </si>
  <si>
    <t>třícestný ventil se servopohonem, kvs 4, 230V, pro regulaci BASIC, COMFORT, DN 20</t>
  </si>
  <si>
    <t>-1953538407</t>
  </si>
  <si>
    <t>731.09</t>
  </si>
  <si>
    <t>Ostatní</t>
  </si>
  <si>
    <t>7310901</t>
  </si>
  <si>
    <t xml:space="preserve">Montážní, upevňovací, těsnící a  pomocný materiál, příruby, šrouby, konzoly, závitové tyče, objímky, antivibrační vložky, podložky a závěsy, těsnící tmely, lepící pásky, požár.ucpávky </t>
  </si>
  <si>
    <t>1903992459</t>
  </si>
  <si>
    <t>7310902</t>
  </si>
  <si>
    <t>Zaškolení obsluhy</t>
  </si>
  <si>
    <t>1464113010</t>
  </si>
  <si>
    <t>7310903</t>
  </si>
  <si>
    <t>Zaregulování systému</t>
  </si>
  <si>
    <t>260213105</t>
  </si>
  <si>
    <t>7310904</t>
  </si>
  <si>
    <t>Stavební přípomoce</t>
  </si>
  <si>
    <t>1878209871</t>
  </si>
  <si>
    <t>Poznámka k položce:_x000D_
Jedná se o vysekání drážek, průrazy, začištění a jiné drobné stavební činnosti, nejsou-li tyto již obsaženy v rozpočtu stavebních prací.</t>
  </si>
  <si>
    <t>7310905</t>
  </si>
  <si>
    <t>900480049</t>
  </si>
  <si>
    <t>05 - ELEKTROINSTALACE - SILNOPROUD</t>
  </si>
  <si>
    <t>PSV - Práce a dodávky PSV - SILNOPROUD</t>
  </si>
  <si>
    <t xml:space="preserve">    741.01 - Rozvaděče</t>
  </si>
  <si>
    <t xml:space="preserve">    741.02 - Koncové elementy</t>
  </si>
  <si>
    <t xml:space="preserve">    741.03 - Kabely, vodiče</t>
  </si>
  <si>
    <t xml:space="preserve">    741.04 - Instalační materiál</t>
  </si>
  <si>
    <t xml:space="preserve">    741.05 - Svítidla</t>
  </si>
  <si>
    <t xml:space="preserve">    741.06 - Demontáže/montáže</t>
  </si>
  <si>
    <t xml:space="preserve">    741.09 - Ostatní</t>
  </si>
  <si>
    <t>Práce a dodávky PSV - SILNOPROUD</t>
  </si>
  <si>
    <t>741.01</t>
  </si>
  <si>
    <t>Rozvaděče</t>
  </si>
  <si>
    <t>7410101</t>
  </si>
  <si>
    <t>Úprava rozvaděče RH1 - montáž, úprava zapojení</t>
  </si>
  <si>
    <t>1066330160</t>
  </si>
  <si>
    <t>345101</t>
  </si>
  <si>
    <t>Chránič s jističem B10/1N/0.03</t>
  </si>
  <si>
    <t>504225945</t>
  </si>
  <si>
    <t>345102</t>
  </si>
  <si>
    <t>Chránič s jističem B16/1N/0.03</t>
  </si>
  <si>
    <t>231609413</t>
  </si>
  <si>
    <t>345103</t>
  </si>
  <si>
    <t>Vodiče, drobný montážní materiál</t>
  </si>
  <si>
    <t>-284054628</t>
  </si>
  <si>
    <t>7410102</t>
  </si>
  <si>
    <t>Revize rozvaděče</t>
  </si>
  <si>
    <t>727025419</t>
  </si>
  <si>
    <t>741.02</t>
  </si>
  <si>
    <t>Koncové elementy</t>
  </si>
  <si>
    <t>7410204</t>
  </si>
  <si>
    <t>Montáž termostatu</t>
  </si>
  <si>
    <t>-1427558985</t>
  </si>
  <si>
    <t>3457008</t>
  </si>
  <si>
    <t>Termostat (ovládací panel tepelné clony)</t>
  </si>
  <si>
    <t>1990491137</t>
  </si>
  <si>
    <t>741.03</t>
  </si>
  <si>
    <t>Kabely, vodiče</t>
  </si>
  <si>
    <t>7410301</t>
  </si>
  <si>
    <t>Montáž kabelů do 3x2,5mm2</t>
  </si>
  <si>
    <t>660491666</t>
  </si>
  <si>
    <t>3457101</t>
  </si>
  <si>
    <t>Kabel 1-CXKH-R-J B2CAS1D0 3x1,5 mm2</t>
  </si>
  <si>
    <t>1892232082</t>
  </si>
  <si>
    <t>3457103</t>
  </si>
  <si>
    <t>Kabel 1-CXKH-R-J B2CAS1D0 3x2,5 mm2</t>
  </si>
  <si>
    <t>-1891530571</t>
  </si>
  <si>
    <t>7410303</t>
  </si>
  <si>
    <t>Montáž kabelů sdělovacích</t>
  </si>
  <si>
    <t>844654640</t>
  </si>
  <si>
    <t>3457111</t>
  </si>
  <si>
    <t>Kabel UTP Cat 6 5x2x0,5</t>
  </si>
  <si>
    <t>668228818</t>
  </si>
  <si>
    <t>3457112</t>
  </si>
  <si>
    <t>Kabel sdělovací 1x2x0,8mm2, B2ca-s1d1a1</t>
  </si>
  <si>
    <t>-1864207042</t>
  </si>
  <si>
    <t>741.04</t>
  </si>
  <si>
    <t>Instalační materiál</t>
  </si>
  <si>
    <t>7410401</t>
  </si>
  <si>
    <t>Montáž krabic</t>
  </si>
  <si>
    <t>-1478425350</t>
  </si>
  <si>
    <t>345701</t>
  </si>
  <si>
    <t>Instalační krabice KR97</t>
  </si>
  <si>
    <t>1304026644</t>
  </si>
  <si>
    <t>7410402</t>
  </si>
  <si>
    <t>Vodiče, drobný montážní materiál, kabelové příchytky, apod</t>
  </si>
  <si>
    <t>152959027</t>
  </si>
  <si>
    <t>741.05</t>
  </si>
  <si>
    <t>Svítidla</t>
  </si>
  <si>
    <t>7410501</t>
  </si>
  <si>
    <t>Montáž svítidel</t>
  </si>
  <si>
    <t>-571281357</t>
  </si>
  <si>
    <t>3457511</t>
  </si>
  <si>
    <t>Stropní přisazené nouzové LED včetně piktogramu, včetně záložního zdroje na min.60 minut, montáž na kazetový podhled</t>
  </si>
  <si>
    <t>1373685637</t>
  </si>
  <si>
    <t>7410502</t>
  </si>
  <si>
    <t>Recyklační poplatek svítidlo</t>
  </si>
  <si>
    <t>-589860717</t>
  </si>
  <si>
    <t>741.06</t>
  </si>
  <si>
    <t>Demontáže/montáže</t>
  </si>
  <si>
    <t>7410601</t>
  </si>
  <si>
    <t>Demontáž+montáž kazetové světlo v rastru (ověřit stávající výrobek ev. Nahradit dle požadavku PBŘ)</t>
  </si>
  <si>
    <t>-2025688124</t>
  </si>
  <si>
    <t>7410602</t>
  </si>
  <si>
    <t>Demontáž nouzové světlo přisazené, stávajííc včetně ukončení vývodu</t>
  </si>
  <si>
    <t>-270222018</t>
  </si>
  <si>
    <t>7410603</t>
  </si>
  <si>
    <t>Demontáž přívodu ovladače zámku (BEFO) + dopojení na novou dveřní sestavu</t>
  </si>
  <si>
    <t>1626920404</t>
  </si>
  <si>
    <t>7410604</t>
  </si>
  <si>
    <t>Demontáž+montáž nástěnné TV</t>
  </si>
  <si>
    <t>-355782398</t>
  </si>
  <si>
    <t>7410605</t>
  </si>
  <si>
    <t>Demontáž+montáž Aquabaru</t>
  </si>
  <si>
    <t>176699053</t>
  </si>
  <si>
    <t>741.09</t>
  </si>
  <si>
    <t>7410901</t>
  </si>
  <si>
    <t>Teplovodní tepelná clona včetně ovládacího panelu - připojení</t>
  </si>
  <si>
    <t>683354739</t>
  </si>
  <si>
    <t>7410902</t>
  </si>
  <si>
    <t>Automatické posuvné dveře včetně synchronizace chodu, přívodu napájení, kompletace únikových tlačítek, zámkového tabla, přípravy pro EPS, včetně záložního zdroje na min. 60minut - připojení</t>
  </si>
  <si>
    <t>338717444</t>
  </si>
  <si>
    <t>7410912</t>
  </si>
  <si>
    <t>Zkoušky a revize</t>
  </si>
  <si>
    <t>89136904</t>
  </si>
  <si>
    <t>7410913</t>
  </si>
  <si>
    <t>Předání a zaškolení</t>
  </si>
  <si>
    <t>-1402634042</t>
  </si>
  <si>
    <t>7410922</t>
  </si>
  <si>
    <t>-126811297</t>
  </si>
  <si>
    <t>7410923</t>
  </si>
  <si>
    <t>1437758219</t>
  </si>
  <si>
    <t>06 - PROVIZORNÍ OPATŘENÍ</t>
  </si>
  <si>
    <t xml:space="preserve">    9 - Ostatní konstrukce a práce</t>
  </si>
  <si>
    <t>Ostatní konstrukce a práce</t>
  </si>
  <si>
    <t>912101</t>
  </si>
  <si>
    <t>Dočasná bariera proti šíření prachu a neoprávněnému přístupu do objektu během provádění stavby (např. hranolová kce+ OSB záklop) - cca 5300/2400 mm</t>
  </si>
  <si>
    <t>-403011224</t>
  </si>
  <si>
    <t>912102</t>
  </si>
  <si>
    <t>Demontáž a uskladnění volného a pevného mobiliáře, krytů radiátoru, přístrojového vybavení</t>
  </si>
  <si>
    <t>1823538302</t>
  </si>
  <si>
    <t>9121021</t>
  </si>
  <si>
    <t>Zpětná montáž volného a pevného mobiliáře, krytů radiátoru, přístrojového vybavení</t>
  </si>
  <si>
    <t>-774889344</t>
  </si>
  <si>
    <t>912103</t>
  </si>
  <si>
    <t>Odpojení  el zámku vstupních dveří</t>
  </si>
  <si>
    <t>1878313412</t>
  </si>
  <si>
    <t>912104</t>
  </si>
  <si>
    <t xml:space="preserve">Zakrytí vývodů VZT proti nasátí prachu </t>
  </si>
  <si>
    <t>2016727794</t>
  </si>
  <si>
    <t>912105</t>
  </si>
  <si>
    <t>Zajištění stávajících okenních výplní, povrchů, parapetů dočasnou ochranou proti poškození</t>
  </si>
  <si>
    <t>-803897763</t>
  </si>
  <si>
    <t>912201</t>
  </si>
  <si>
    <t>Zajištění trvalého přístupu, navigačnísystém</t>
  </si>
  <si>
    <t>-810422124</t>
  </si>
  <si>
    <t>Rezerva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</si>
</sst>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0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4" fontId="21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vertical="center" wrapText="1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0" borderId="14" xfId="0" applyFont="1" applyBorder="1" applyAlignment="1">
      <alignment horizontal="left" vertical="center"/>
    </xf>
    <xf numFmtId="0" fontId="33" fillId="0" borderId="0" xfId="0" applyFont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5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8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2"/>
  <sheetViews>
    <sheetView showGridLines="0" tabSelected="1" view="pageBreakPreview" zoomScaleNormal="100" zoomScaleSheetLayoutView="10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ht="36.950000000000003" customHeight="1">
      <c r="AR2" s="167" t="s">
        <v>5</v>
      </c>
      <c r="AS2" s="168"/>
      <c r="AT2" s="168"/>
      <c r="AU2" s="168"/>
      <c r="AV2" s="168"/>
      <c r="AW2" s="168"/>
      <c r="AX2" s="168"/>
      <c r="AY2" s="168"/>
      <c r="AZ2" s="168"/>
      <c r="BA2" s="168"/>
      <c r="BB2" s="168"/>
      <c r="BC2" s="168"/>
      <c r="BD2" s="168"/>
      <c r="BE2" s="168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S4" s="15" t="s">
        <v>11</v>
      </c>
    </row>
    <row r="5" spans="1:74" ht="12" customHeight="1">
      <c r="B5" s="18"/>
      <c r="D5" s="21" t="s">
        <v>12</v>
      </c>
      <c r="K5" s="176" t="s">
        <v>13</v>
      </c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8"/>
      <c r="AR5" s="18"/>
      <c r="BS5" s="15" t="s">
        <v>6</v>
      </c>
    </row>
    <row r="6" spans="1:74" ht="36.950000000000003" customHeight="1">
      <c r="B6" s="18"/>
      <c r="D6" s="23" t="s">
        <v>14</v>
      </c>
      <c r="K6" s="177" t="s">
        <v>15</v>
      </c>
      <c r="L6" s="168"/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68"/>
      <c r="X6" s="168"/>
      <c r="Y6" s="168"/>
      <c r="Z6" s="168"/>
      <c r="AA6" s="168"/>
      <c r="AB6" s="168"/>
      <c r="AC6" s="168"/>
      <c r="AD6" s="168"/>
      <c r="AE6" s="168"/>
      <c r="AF6" s="168"/>
      <c r="AG6" s="168"/>
      <c r="AH6" s="168"/>
      <c r="AI6" s="168"/>
      <c r="AJ6" s="168"/>
      <c r="AR6" s="18"/>
      <c r="BS6" s="15" t="s">
        <v>6</v>
      </c>
    </row>
    <row r="7" spans="1:74" ht="12" customHeight="1">
      <c r="B7" s="18"/>
      <c r="D7" s="24" t="s">
        <v>16</v>
      </c>
      <c r="K7" s="22" t="s">
        <v>1</v>
      </c>
      <c r="AK7" s="24" t="s">
        <v>17</v>
      </c>
      <c r="AN7" s="22" t="s">
        <v>1</v>
      </c>
      <c r="AR7" s="18"/>
      <c r="BS7" s="15" t="s">
        <v>6</v>
      </c>
    </row>
    <row r="8" spans="1:74" ht="12" customHeight="1">
      <c r="B8" s="18"/>
      <c r="D8" s="24" t="s">
        <v>18</v>
      </c>
      <c r="K8" s="22" t="s">
        <v>19</v>
      </c>
      <c r="AK8" s="24" t="s">
        <v>20</v>
      </c>
      <c r="AN8" s="22" t="s">
        <v>21</v>
      </c>
      <c r="AR8" s="18"/>
      <c r="BS8" s="15" t="s">
        <v>6</v>
      </c>
    </row>
    <row r="9" spans="1:74" ht="14.45" customHeight="1">
      <c r="B9" s="18"/>
      <c r="AR9" s="18"/>
      <c r="BS9" s="15" t="s">
        <v>6</v>
      </c>
    </row>
    <row r="10" spans="1:74" ht="12" customHeight="1">
      <c r="B10" s="18"/>
      <c r="D10" s="24" t="s">
        <v>22</v>
      </c>
      <c r="AK10" s="24" t="s">
        <v>23</v>
      </c>
      <c r="AN10" s="22" t="s">
        <v>1</v>
      </c>
      <c r="AR10" s="18"/>
      <c r="BS10" s="15" t="s">
        <v>6</v>
      </c>
    </row>
    <row r="11" spans="1:74" ht="18.399999999999999" customHeight="1">
      <c r="B11" s="18"/>
      <c r="E11" s="22" t="s">
        <v>24</v>
      </c>
      <c r="AK11" s="24" t="s">
        <v>25</v>
      </c>
      <c r="AN11" s="22" t="s">
        <v>1</v>
      </c>
      <c r="AR11" s="18"/>
      <c r="BS11" s="15" t="s">
        <v>6</v>
      </c>
    </row>
    <row r="12" spans="1:74" ht="6.95" customHeight="1">
      <c r="B12" s="18"/>
      <c r="AR12" s="18"/>
      <c r="BS12" s="15" t="s">
        <v>6</v>
      </c>
    </row>
    <row r="13" spans="1:74" ht="12" customHeight="1">
      <c r="B13" s="18"/>
      <c r="D13" s="24" t="s">
        <v>26</v>
      </c>
      <c r="AK13" s="24" t="s">
        <v>23</v>
      </c>
      <c r="AN13" s="22" t="s">
        <v>1</v>
      </c>
      <c r="AR13" s="18"/>
      <c r="BS13" s="15" t="s">
        <v>6</v>
      </c>
    </row>
    <row r="14" spans="1:74" ht="12.75">
      <c r="B14" s="18"/>
      <c r="E14" s="22" t="s">
        <v>27</v>
      </c>
      <c r="AK14" s="24" t="s">
        <v>25</v>
      </c>
      <c r="AN14" s="22" t="s">
        <v>1</v>
      </c>
      <c r="AR14" s="18"/>
      <c r="BS14" s="15" t="s">
        <v>6</v>
      </c>
    </row>
    <row r="15" spans="1:74" ht="6.95" customHeight="1">
      <c r="B15" s="18"/>
      <c r="AR15" s="18"/>
      <c r="BS15" s="15" t="s">
        <v>3</v>
      </c>
    </row>
    <row r="16" spans="1:74" ht="12" customHeight="1">
      <c r="B16" s="18"/>
      <c r="D16" s="24" t="s">
        <v>28</v>
      </c>
      <c r="AK16" s="24" t="s">
        <v>23</v>
      </c>
      <c r="AN16" s="22" t="s">
        <v>1</v>
      </c>
      <c r="AR16" s="18"/>
      <c r="BS16" s="15" t="s">
        <v>3</v>
      </c>
    </row>
    <row r="17" spans="2:71" ht="18.399999999999999" customHeight="1">
      <c r="B17" s="18"/>
      <c r="E17" s="22" t="s">
        <v>29</v>
      </c>
      <c r="AK17" s="24" t="s">
        <v>25</v>
      </c>
      <c r="AN17" s="22" t="s">
        <v>1</v>
      </c>
      <c r="AR17" s="18"/>
      <c r="BS17" s="15" t="s">
        <v>30</v>
      </c>
    </row>
    <row r="18" spans="2:71" ht="6.95" customHeight="1">
      <c r="B18" s="18"/>
      <c r="AR18" s="18"/>
      <c r="BS18" s="15" t="s">
        <v>6</v>
      </c>
    </row>
    <row r="19" spans="2:71" ht="12" customHeight="1">
      <c r="B19" s="18"/>
      <c r="D19" s="24" t="s">
        <v>31</v>
      </c>
      <c r="AK19" s="24" t="s">
        <v>23</v>
      </c>
      <c r="AN19" s="22" t="s">
        <v>1</v>
      </c>
      <c r="AR19" s="18"/>
      <c r="BS19" s="15" t="s">
        <v>6</v>
      </c>
    </row>
    <row r="20" spans="2:71" ht="18.399999999999999" customHeight="1">
      <c r="B20" s="18"/>
      <c r="E20" s="22" t="s">
        <v>32</v>
      </c>
      <c r="AK20" s="24" t="s">
        <v>25</v>
      </c>
      <c r="AN20" s="22" t="s">
        <v>1</v>
      </c>
      <c r="AR20" s="18"/>
      <c r="BS20" s="15" t="s">
        <v>30</v>
      </c>
    </row>
    <row r="21" spans="2:71" ht="6.95" customHeight="1">
      <c r="B21" s="18"/>
      <c r="AR21" s="18"/>
    </row>
    <row r="22" spans="2:71" ht="12" customHeight="1">
      <c r="B22" s="18"/>
      <c r="D22" s="24" t="s">
        <v>33</v>
      </c>
      <c r="AR22" s="18"/>
    </row>
    <row r="23" spans="2:71" ht="171.75" customHeight="1">
      <c r="B23" s="18"/>
      <c r="E23" s="178" t="s">
        <v>34</v>
      </c>
      <c r="F23" s="178"/>
      <c r="G23" s="178"/>
      <c r="H23" s="178"/>
      <c r="I23" s="178"/>
      <c r="J23" s="178"/>
      <c r="K23" s="178"/>
      <c r="L23" s="178"/>
      <c r="M23" s="178"/>
      <c r="N23" s="178"/>
      <c r="O23" s="178"/>
      <c r="P23" s="178"/>
      <c r="Q23" s="178"/>
      <c r="R23" s="178"/>
      <c r="S23" s="178"/>
      <c r="T23" s="178"/>
      <c r="U23" s="178"/>
      <c r="V23" s="178"/>
      <c r="W23" s="178"/>
      <c r="X23" s="178"/>
      <c r="Y23" s="178"/>
      <c r="Z23" s="178"/>
      <c r="AA23" s="178"/>
      <c r="AB23" s="178"/>
      <c r="AC23" s="178"/>
      <c r="AD23" s="178"/>
      <c r="AE23" s="178"/>
      <c r="AF23" s="178"/>
      <c r="AG23" s="178"/>
      <c r="AH23" s="178"/>
      <c r="AI23" s="178"/>
      <c r="AJ23" s="178"/>
      <c r="AK23" s="178"/>
      <c r="AL23" s="178"/>
      <c r="AM23" s="178"/>
      <c r="AN23" s="178"/>
      <c r="AR23" s="18"/>
    </row>
    <row r="24" spans="2:71" ht="6.95" customHeight="1">
      <c r="B24" s="18"/>
      <c r="AR24" s="18"/>
    </row>
    <row r="25" spans="2:71" ht="6.95" customHeight="1">
      <c r="B25" s="18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8"/>
    </row>
    <row r="26" spans="2:71" s="1" customFormat="1" ht="25.9" customHeight="1">
      <c r="B26" s="27"/>
      <c r="D26" s="28" t="s">
        <v>35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79">
        <f>ROUND(AG94,2)</f>
        <v>20000</v>
      </c>
      <c r="AL26" s="180"/>
      <c r="AM26" s="180"/>
      <c r="AN26" s="180"/>
      <c r="AO26" s="180"/>
      <c r="AR26" s="27"/>
    </row>
    <row r="27" spans="2:71" s="1" customFormat="1" ht="6.95" customHeight="1">
      <c r="B27" s="27"/>
      <c r="AR27" s="27"/>
    </row>
    <row r="28" spans="2:71" s="1" customFormat="1" ht="12.75">
      <c r="B28" s="27"/>
      <c r="L28" s="181" t="s">
        <v>36</v>
      </c>
      <c r="M28" s="181"/>
      <c r="N28" s="181"/>
      <c r="O28" s="181"/>
      <c r="P28" s="181"/>
      <c r="W28" s="181" t="s">
        <v>37</v>
      </c>
      <c r="X28" s="181"/>
      <c r="Y28" s="181"/>
      <c r="Z28" s="181"/>
      <c r="AA28" s="181"/>
      <c r="AB28" s="181"/>
      <c r="AC28" s="181"/>
      <c r="AD28" s="181"/>
      <c r="AE28" s="181"/>
      <c r="AK28" s="181" t="s">
        <v>38</v>
      </c>
      <c r="AL28" s="181"/>
      <c r="AM28" s="181"/>
      <c r="AN28" s="181"/>
      <c r="AO28" s="181"/>
      <c r="AR28" s="27"/>
    </row>
    <row r="29" spans="2:71" s="2" customFormat="1" ht="14.45" customHeight="1">
      <c r="B29" s="31"/>
      <c r="D29" s="24" t="s">
        <v>39</v>
      </c>
      <c r="F29" s="24" t="s">
        <v>40</v>
      </c>
      <c r="L29" s="169">
        <v>0.21</v>
      </c>
      <c r="M29" s="170"/>
      <c r="N29" s="170"/>
      <c r="O29" s="170"/>
      <c r="P29" s="170"/>
      <c r="W29" s="171">
        <f>ROUND(AZ94, 2)</f>
        <v>20000</v>
      </c>
      <c r="X29" s="170"/>
      <c r="Y29" s="170"/>
      <c r="Z29" s="170"/>
      <c r="AA29" s="170"/>
      <c r="AB29" s="170"/>
      <c r="AC29" s="170"/>
      <c r="AD29" s="170"/>
      <c r="AE29" s="170"/>
      <c r="AK29" s="171">
        <f>ROUND(AV94, 2)</f>
        <v>4200</v>
      </c>
      <c r="AL29" s="170"/>
      <c r="AM29" s="170"/>
      <c r="AN29" s="170"/>
      <c r="AO29" s="170"/>
      <c r="AR29" s="31"/>
    </row>
    <row r="30" spans="2:71" s="2" customFormat="1" ht="14.45" customHeight="1">
      <c r="B30" s="31"/>
      <c r="F30" s="24" t="s">
        <v>41</v>
      </c>
      <c r="L30" s="169">
        <v>0.15</v>
      </c>
      <c r="M30" s="170"/>
      <c r="N30" s="170"/>
      <c r="O30" s="170"/>
      <c r="P30" s="170"/>
      <c r="W30" s="171">
        <f>ROUND(BA94, 2)</f>
        <v>0</v>
      </c>
      <c r="X30" s="170"/>
      <c r="Y30" s="170"/>
      <c r="Z30" s="170"/>
      <c r="AA30" s="170"/>
      <c r="AB30" s="170"/>
      <c r="AC30" s="170"/>
      <c r="AD30" s="170"/>
      <c r="AE30" s="170"/>
      <c r="AK30" s="171">
        <f>ROUND(AW94, 2)</f>
        <v>0</v>
      </c>
      <c r="AL30" s="170"/>
      <c r="AM30" s="170"/>
      <c r="AN30" s="170"/>
      <c r="AO30" s="170"/>
      <c r="AR30" s="31"/>
    </row>
    <row r="31" spans="2:71" s="2" customFormat="1" ht="14.45" hidden="1" customHeight="1">
      <c r="B31" s="31"/>
      <c r="F31" s="24" t="s">
        <v>42</v>
      </c>
      <c r="L31" s="169">
        <v>0.21</v>
      </c>
      <c r="M31" s="170"/>
      <c r="N31" s="170"/>
      <c r="O31" s="170"/>
      <c r="P31" s="170"/>
      <c r="W31" s="171">
        <f>ROUND(BB94, 2)</f>
        <v>0</v>
      </c>
      <c r="X31" s="170"/>
      <c r="Y31" s="170"/>
      <c r="Z31" s="170"/>
      <c r="AA31" s="170"/>
      <c r="AB31" s="170"/>
      <c r="AC31" s="170"/>
      <c r="AD31" s="170"/>
      <c r="AE31" s="170"/>
      <c r="AK31" s="171">
        <v>0</v>
      </c>
      <c r="AL31" s="170"/>
      <c r="AM31" s="170"/>
      <c r="AN31" s="170"/>
      <c r="AO31" s="170"/>
      <c r="AR31" s="31"/>
    </row>
    <row r="32" spans="2:71" s="2" customFormat="1" ht="14.45" hidden="1" customHeight="1">
      <c r="B32" s="31"/>
      <c r="F32" s="24" t="s">
        <v>43</v>
      </c>
      <c r="L32" s="169">
        <v>0.15</v>
      </c>
      <c r="M32" s="170"/>
      <c r="N32" s="170"/>
      <c r="O32" s="170"/>
      <c r="P32" s="170"/>
      <c r="W32" s="171">
        <f>ROUND(BC94, 2)</f>
        <v>0</v>
      </c>
      <c r="X32" s="170"/>
      <c r="Y32" s="170"/>
      <c r="Z32" s="170"/>
      <c r="AA32" s="170"/>
      <c r="AB32" s="170"/>
      <c r="AC32" s="170"/>
      <c r="AD32" s="170"/>
      <c r="AE32" s="170"/>
      <c r="AK32" s="171">
        <v>0</v>
      </c>
      <c r="AL32" s="170"/>
      <c r="AM32" s="170"/>
      <c r="AN32" s="170"/>
      <c r="AO32" s="170"/>
      <c r="AR32" s="31"/>
    </row>
    <row r="33" spans="2:44" s="2" customFormat="1" ht="14.45" hidden="1" customHeight="1">
      <c r="B33" s="31"/>
      <c r="F33" s="24" t="s">
        <v>44</v>
      </c>
      <c r="L33" s="169">
        <v>0</v>
      </c>
      <c r="M33" s="170"/>
      <c r="N33" s="170"/>
      <c r="O33" s="170"/>
      <c r="P33" s="170"/>
      <c r="W33" s="171">
        <f>ROUND(BD94, 2)</f>
        <v>0</v>
      </c>
      <c r="X33" s="170"/>
      <c r="Y33" s="170"/>
      <c r="Z33" s="170"/>
      <c r="AA33" s="170"/>
      <c r="AB33" s="170"/>
      <c r="AC33" s="170"/>
      <c r="AD33" s="170"/>
      <c r="AE33" s="170"/>
      <c r="AK33" s="171">
        <v>0</v>
      </c>
      <c r="AL33" s="170"/>
      <c r="AM33" s="170"/>
      <c r="AN33" s="170"/>
      <c r="AO33" s="170"/>
      <c r="AR33" s="31"/>
    </row>
    <row r="34" spans="2:44" s="1" customFormat="1" ht="6.95" customHeight="1">
      <c r="B34" s="27"/>
      <c r="AR34" s="27"/>
    </row>
    <row r="35" spans="2:44" s="1" customFormat="1" ht="25.9" customHeight="1">
      <c r="B35" s="27"/>
      <c r="C35" s="32"/>
      <c r="D35" s="33" t="s">
        <v>45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46</v>
      </c>
      <c r="U35" s="34"/>
      <c r="V35" s="34"/>
      <c r="W35" s="34"/>
      <c r="X35" s="175" t="s">
        <v>47</v>
      </c>
      <c r="Y35" s="173"/>
      <c r="Z35" s="173"/>
      <c r="AA35" s="173"/>
      <c r="AB35" s="173"/>
      <c r="AC35" s="34"/>
      <c r="AD35" s="34"/>
      <c r="AE35" s="34"/>
      <c r="AF35" s="34"/>
      <c r="AG35" s="34"/>
      <c r="AH35" s="34"/>
      <c r="AI35" s="34"/>
      <c r="AJ35" s="34"/>
      <c r="AK35" s="172">
        <f>SUM(AK26:AK33)</f>
        <v>24200</v>
      </c>
      <c r="AL35" s="173"/>
      <c r="AM35" s="173"/>
      <c r="AN35" s="173"/>
      <c r="AO35" s="174"/>
      <c r="AP35" s="32"/>
      <c r="AQ35" s="32"/>
      <c r="AR35" s="27"/>
    </row>
    <row r="36" spans="2:44" s="1" customFormat="1" ht="6.95" customHeight="1">
      <c r="B36" s="27"/>
      <c r="AR36" s="27"/>
    </row>
    <row r="37" spans="2:44" s="1" customFormat="1" ht="14.45" customHeight="1">
      <c r="B37" s="27"/>
      <c r="AR37" s="27"/>
    </row>
    <row r="38" spans="2:44" ht="14.45" customHeight="1">
      <c r="B38" s="18"/>
      <c r="AR38" s="18"/>
    </row>
    <row r="39" spans="2:44" ht="14.45" customHeight="1">
      <c r="B39" s="18"/>
      <c r="AR39" s="18"/>
    </row>
    <row r="40" spans="2:44" ht="14.45" customHeight="1">
      <c r="B40" s="18"/>
      <c r="AR40" s="18"/>
    </row>
    <row r="41" spans="2:44" ht="14.45" customHeight="1">
      <c r="B41" s="18"/>
      <c r="AR41" s="18"/>
    </row>
    <row r="42" spans="2:44" ht="14.45" customHeight="1">
      <c r="B42" s="18"/>
      <c r="AR42" s="18"/>
    </row>
    <row r="43" spans="2:44" ht="14.45" customHeight="1">
      <c r="B43" s="18"/>
      <c r="AR43" s="18"/>
    </row>
    <row r="44" spans="2:44" ht="14.45" customHeight="1">
      <c r="B44" s="18"/>
      <c r="AR44" s="18"/>
    </row>
    <row r="45" spans="2:44" ht="14.45" customHeight="1">
      <c r="B45" s="18"/>
      <c r="AR45" s="18"/>
    </row>
    <row r="46" spans="2:44" ht="14.45" customHeight="1">
      <c r="B46" s="18"/>
      <c r="AR46" s="18"/>
    </row>
    <row r="47" spans="2:44" ht="14.45" customHeight="1">
      <c r="B47" s="18"/>
      <c r="AR47" s="18"/>
    </row>
    <row r="48" spans="2:44" ht="6" customHeight="1">
      <c r="B48" s="18"/>
      <c r="AR48" s="18"/>
    </row>
    <row r="49" spans="2:44" s="1" customFormat="1" ht="14.45" customHeight="1">
      <c r="B49" s="27"/>
      <c r="D49" s="36" t="s">
        <v>48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6" t="s">
        <v>49</v>
      </c>
      <c r="AI49" s="37"/>
      <c r="AJ49" s="37"/>
      <c r="AK49" s="37"/>
      <c r="AL49" s="37"/>
      <c r="AM49" s="37"/>
      <c r="AN49" s="37"/>
      <c r="AO49" s="37"/>
      <c r="AR49" s="27"/>
    </row>
    <row r="50" spans="2:44">
      <c r="B50" s="18"/>
      <c r="AR50" s="18"/>
    </row>
    <row r="51" spans="2:44">
      <c r="B51" s="18"/>
      <c r="AR51" s="18"/>
    </row>
    <row r="52" spans="2:44">
      <c r="B52" s="18"/>
      <c r="AR52" s="18"/>
    </row>
    <row r="53" spans="2:44">
      <c r="B53" s="18"/>
      <c r="AR53" s="18"/>
    </row>
    <row r="54" spans="2:44">
      <c r="B54" s="18"/>
      <c r="AR54" s="18"/>
    </row>
    <row r="55" spans="2:44">
      <c r="B55" s="18"/>
      <c r="AR55" s="18"/>
    </row>
    <row r="56" spans="2:44">
      <c r="B56" s="18"/>
      <c r="AR56" s="18"/>
    </row>
    <row r="57" spans="2:44">
      <c r="B57" s="18"/>
      <c r="AR57" s="18"/>
    </row>
    <row r="58" spans="2:44">
      <c r="B58" s="18"/>
      <c r="AR58" s="18"/>
    </row>
    <row r="59" spans="2:44">
      <c r="B59" s="18"/>
      <c r="AR59" s="18"/>
    </row>
    <row r="60" spans="2:44" s="1" customFormat="1" ht="12.75">
      <c r="B60" s="27"/>
      <c r="D60" s="38" t="s">
        <v>50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8" t="s">
        <v>51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8" t="s">
        <v>50</v>
      </c>
      <c r="AI60" s="29"/>
      <c r="AJ60" s="29"/>
      <c r="AK60" s="29"/>
      <c r="AL60" s="29"/>
      <c r="AM60" s="38" t="s">
        <v>51</v>
      </c>
      <c r="AN60" s="29"/>
      <c r="AO60" s="29"/>
      <c r="AR60" s="27"/>
    </row>
    <row r="61" spans="2:44">
      <c r="B61" s="18"/>
      <c r="AR61" s="18"/>
    </row>
    <row r="62" spans="2:44">
      <c r="B62" s="18"/>
      <c r="AR62" s="18"/>
    </row>
    <row r="63" spans="2:44">
      <c r="B63" s="18"/>
      <c r="AR63" s="18"/>
    </row>
    <row r="64" spans="2:44" s="1" customFormat="1" ht="12.75">
      <c r="B64" s="27"/>
      <c r="D64" s="36" t="s">
        <v>52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6" t="s">
        <v>53</v>
      </c>
      <c r="AI64" s="37"/>
      <c r="AJ64" s="37"/>
      <c r="AK64" s="37"/>
      <c r="AL64" s="37"/>
      <c r="AM64" s="37"/>
      <c r="AN64" s="37"/>
      <c r="AO64" s="37"/>
      <c r="AR64" s="27"/>
    </row>
    <row r="65" spans="2:44">
      <c r="B65" s="18"/>
      <c r="AR65" s="18"/>
    </row>
    <row r="66" spans="2:44">
      <c r="B66" s="18"/>
      <c r="AR66" s="18"/>
    </row>
    <row r="67" spans="2:44">
      <c r="B67" s="18"/>
      <c r="AR67" s="18"/>
    </row>
    <row r="68" spans="2:44">
      <c r="B68" s="18"/>
      <c r="AR68" s="18"/>
    </row>
    <row r="69" spans="2:44">
      <c r="B69" s="18"/>
      <c r="AR69" s="18"/>
    </row>
    <row r="70" spans="2:44">
      <c r="B70" s="18"/>
      <c r="AR70" s="18"/>
    </row>
    <row r="71" spans="2:44">
      <c r="B71" s="18"/>
      <c r="AR71" s="18"/>
    </row>
    <row r="72" spans="2:44">
      <c r="B72" s="18"/>
      <c r="AR72" s="18"/>
    </row>
    <row r="73" spans="2:44">
      <c r="B73" s="18"/>
      <c r="AR73" s="18"/>
    </row>
    <row r="74" spans="2:44">
      <c r="B74" s="18"/>
      <c r="AR74" s="18"/>
    </row>
    <row r="75" spans="2:44" s="1" customFormat="1" ht="12.75">
      <c r="B75" s="27"/>
      <c r="D75" s="38" t="s">
        <v>50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8" t="s">
        <v>51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8" t="s">
        <v>50</v>
      </c>
      <c r="AI75" s="29"/>
      <c r="AJ75" s="29"/>
      <c r="AK75" s="29"/>
      <c r="AL75" s="29"/>
      <c r="AM75" s="38" t="s">
        <v>51</v>
      </c>
      <c r="AN75" s="29"/>
      <c r="AO75" s="29"/>
      <c r="AR75" s="27"/>
    </row>
    <row r="76" spans="2:44" s="1" customFormat="1">
      <c r="B76" s="27"/>
      <c r="AR76" s="27"/>
    </row>
    <row r="77" spans="2:44" s="1" customFormat="1" ht="6.9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27"/>
    </row>
    <row r="81" spans="1:91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27"/>
    </row>
    <row r="82" spans="1:91" s="1" customFormat="1" ht="24.95" customHeight="1">
      <c r="B82" s="27"/>
      <c r="C82" s="19" t="s">
        <v>54</v>
      </c>
      <c r="AR82" s="27"/>
    </row>
    <row r="83" spans="1:91" s="1" customFormat="1" ht="6.95" customHeight="1">
      <c r="B83" s="27"/>
      <c r="AR83" s="27"/>
    </row>
    <row r="84" spans="1:91" s="3" customFormat="1" ht="12" customHeight="1">
      <c r="B84" s="43"/>
      <c r="C84" s="24" t="s">
        <v>12</v>
      </c>
      <c r="L84" s="3" t="str">
        <f>K5</f>
        <v>06_2022</v>
      </c>
      <c r="AR84" s="43"/>
    </row>
    <row r="85" spans="1:91" s="4" customFormat="1" ht="36.950000000000003" customHeight="1">
      <c r="B85" s="44"/>
      <c r="C85" s="45" t="s">
        <v>14</v>
      </c>
      <c r="L85" s="192" t="str">
        <f>K6</f>
        <v>Pavilon C – Obnova hlavního vstupu odd. Rehabilitace a služebního vstupu oddělení Operačních sálů, 1.NP</v>
      </c>
      <c r="M85" s="193"/>
      <c r="N85" s="193"/>
      <c r="O85" s="193"/>
      <c r="P85" s="193"/>
      <c r="Q85" s="193"/>
      <c r="R85" s="193"/>
      <c r="S85" s="193"/>
      <c r="T85" s="193"/>
      <c r="U85" s="193"/>
      <c r="V85" s="193"/>
      <c r="W85" s="193"/>
      <c r="X85" s="193"/>
      <c r="Y85" s="193"/>
      <c r="Z85" s="193"/>
      <c r="AA85" s="193"/>
      <c r="AB85" s="193"/>
      <c r="AC85" s="193"/>
      <c r="AD85" s="193"/>
      <c r="AE85" s="193"/>
      <c r="AF85" s="193"/>
      <c r="AG85" s="193"/>
      <c r="AH85" s="193"/>
      <c r="AI85" s="193"/>
      <c r="AJ85" s="193"/>
      <c r="AR85" s="44"/>
    </row>
    <row r="86" spans="1:91" s="1" customFormat="1" ht="6.95" customHeight="1">
      <c r="B86" s="27"/>
      <c r="AR86" s="27"/>
    </row>
    <row r="87" spans="1:91" s="1" customFormat="1" ht="12" customHeight="1">
      <c r="B87" s="27"/>
      <c r="C87" s="24" t="s">
        <v>18</v>
      </c>
      <c r="L87" s="46" t="str">
        <f>IF(K8="","",K8)</f>
        <v>Nemocnice Šumperk a.s. - Pavilon C</v>
      </c>
      <c r="AI87" s="24" t="s">
        <v>20</v>
      </c>
      <c r="AM87" s="194" t="str">
        <f>IF(AN8= "","",AN8)</f>
        <v>15. 6. 2023</v>
      </c>
      <c r="AN87" s="194"/>
      <c r="AR87" s="27"/>
    </row>
    <row r="88" spans="1:91" s="1" customFormat="1" ht="6.95" customHeight="1">
      <c r="B88" s="27"/>
      <c r="AR88" s="27"/>
    </row>
    <row r="89" spans="1:91" s="1" customFormat="1" ht="25.7" customHeight="1">
      <c r="B89" s="27"/>
      <c r="C89" s="24" t="s">
        <v>22</v>
      </c>
      <c r="L89" s="3" t="str">
        <f>IF(E11= "","",E11)</f>
        <v>Nemocnice Šumperk a.s.</v>
      </c>
      <c r="AI89" s="24" t="s">
        <v>28</v>
      </c>
      <c r="AM89" s="195" t="str">
        <f>IF(E17="","",E17)</f>
        <v>4DS, spol. s r. o. / LACHMAN STYL s. r. o.</v>
      </c>
      <c r="AN89" s="196"/>
      <c r="AO89" s="196"/>
      <c r="AP89" s="196"/>
      <c r="AR89" s="27"/>
      <c r="AS89" s="197" t="s">
        <v>55</v>
      </c>
      <c r="AT89" s="198"/>
      <c r="AU89" s="48"/>
      <c r="AV89" s="48"/>
      <c r="AW89" s="48"/>
      <c r="AX89" s="48"/>
      <c r="AY89" s="48"/>
      <c r="AZ89" s="48"/>
      <c r="BA89" s="48"/>
      <c r="BB89" s="48"/>
      <c r="BC89" s="48"/>
      <c r="BD89" s="49"/>
    </row>
    <row r="90" spans="1:91" s="1" customFormat="1" ht="15.2" customHeight="1">
      <c r="B90" s="27"/>
      <c r="C90" s="24" t="s">
        <v>26</v>
      </c>
      <c r="L90" s="3" t="str">
        <f>IF(E14="","",E14)</f>
        <v xml:space="preserve"> </v>
      </c>
      <c r="AI90" s="24" t="s">
        <v>31</v>
      </c>
      <c r="AM90" s="195" t="str">
        <f>IF(E20="","",E20)</f>
        <v>Vladimír Mrázek</v>
      </c>
      <c r="AN90" s="196"/>
      <c r="AO90" s="196"/>
      <c r="AP90" s="196"/>
      <c r="AR90" s="27"/>
      <c r="AS90" s="199"/>
      <c r="AT90" s="200"/>
      <c r="BD90" s="51"/>
    </row>
    <row r="91" spans="1:91" s="1" customFormat="1" ht="10.9" customHeight="1">
      <c r="B91" s="27"/>
      <c r="AR91" s="27"/>
      <c r="AS91" s="199"/>
      <c r="AT91" s="200"/>
      <c r="BD91" s="51"/>
    </row>
    <row r="92" spans="1:91" s="1" customFormat="1" ht="29.25" customHeight="1">
      <c r="B92" s="27"/>
      <c r="C92" s="187" t="s">
        <v>56</v>
      </c>
      <c r="D92" s="188"/>
      <c r="E92" s="188"/>
      <c r="F92" s="188"/>
      <c r="G92" s="188"/>
      <c r="H92" s="52"/>
      <c r="I92" s="189" t="s">
        <v>57</v>
      </c>
      <c r="J92" s="188"/>
      <c r="K92" s="188"/>
      <c r="L92" s="188"/>
      <c r="M92" s="188"/>
      <c r="N92" s="188"/>
      <c r="O92" s="188"/>
      <c r="P92" s="188"/>
      <c r="Q92" s="188"/>
      <c r="R92" s="188"/>
      <c r="S92" s="188"/>
      <c r="T92" s="188"/>
      <c r="U92" s="188"/>
      <c r="V92" s="188"/>
      <c r="W92" s="188"/>
      <c r="X92" s="188"/>
      <c r="Y92" s="188"/>
      <c r="Z92" s="188"/>
      <c r="AA92" s="188"/>
      <c r="AB92" s="188"/>
      <c r="AC92" s="188"/>
      <c r="AD92" s="188"/>
      <c r="AE92" s="188"/>
      <c r="AF92" s="188"/>
      <c r="AG92" s="191" t="s">
        <v>58</v>
      </c>
      <c r="AH92" s="188"/>
      <c r="AI92" s="188"/>
      <c r="AJ92" s="188"/>
      <c r="AK92" s="188"/>
      <c r="AL92" s="188"/>
      <c r="AM92" s="188"/>
      <c r="AN92" s="189" t="s">
        <v>59</v>
      </c>
      <c r="AO92" s="188"/>
      <c r="AP92" s="190"/>
      <c r="AQ92" s="53" t="s">
        <v>60</v>
      </c>
      <c r="AR92" s="27"/>
      <c r="AS92" s="54" t="s">
        <v>61</v>
      </c>
      <c r="AT92" s="55" t="s">
        <v>62</v>
      </c>
      <c r="AU92" s="55" t="s">
        <v>63</v>
      </c>
      <c r="AV92" s="55" t="s">
        <v>64</v>
      </c>
      <c r="AW92" s="55" t="s">
        <v>65</v>
      </c>
      <c r="AX92" s="55" t="s">
        <v>66</v>
      </c>
      <c r="AY92" s="55" t="s">
        <v>67</v>
      </c>
      <c r="AZ92" s="55" t="s">
        <v>68</v>
      </c>
      <c r="BA92" s="55" t="s">
        <v>69</v>
      </c>
      <c r="BB92" s="55" t="s">
        <v>70</v>
      </c>
      <c r="BC92" s="55" t="s">
        <v>71</v>
      </c>
      <c r="BD92" s="56" t="s">
        <v>72</v>
      </c>
    </row>
    <row r="93" spans="1:91" s="1" customFormat="1" ht="10.9" customHeight="1">
      <c r="B93" s="27"/>
      <c r="AR93" s="27"/>
      <c r="AS93" s="57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9"/>
    </row>
    <row r="94" spans="1:91" s="5" customFormat="1" ht="32.450000000000003" customHeight="1">
      <c r="B94" s="58"/>
      <c r="C94" s="59" t="s">
        <v>73</v>
      </c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185">
        <f>ROUND(SUM(AG95:AG100),2)</f>
        <v>20000</v>
      </c>
      <c r="AH94" s="185"/>
      <c r="AI94" s="185"/>
      <c r="AJ94" s="185"/>
      <c r="AK94" s="185"/>
      <c r="AL94" s="185"/>
      <c r="AM94" s="185"/>
      <c r="AN94" s="186">
        <f t="shared" ref="AN94:AN100" si="0">SUM(AG94,AT94)</f>
        <v>24200</v>
      </c>
      <c r="AO94" s="186"/>
      <c r="AP94" s="186"/>
      <c r="AQ94" s="62" t="s">
        <v>1</v>
      </c>
      <c r="AR94" s="58"/>
      <c r="AS94" s="63">
        <f>ROUND(SUM(AS95:AS100),2)</f>
        <v>0</v>
      </c>
      <c r="AT94" s="64">
        <f t="shared" ref="AT94:AT100" si="1">ROUND(SUM(AV94:AW94),2)</f>
        <v>4200</v>
      </c>
      <c r="AU94" s="65">
        <f>ROUND(SUM(AU95:AU100),5)</f>
        <v>269.91043999999999</v>
      </c>
      <c r="AV94" s="64">
        <f>ROUND(AZ94*L29,2)</f>
        <v>4200</v>
      </c>
      <c r="AW94" s="64">
        <f>ROUND(BA94*L30,2)</f>
        <v>0</v>
      </c>
      <c r="AX94" s="64">
        <f>ROUND(BB94*L29,2)</f>
        <v>0</v>
      </c>
      <c r="AY94" s="64">
        <f>ROUND(BC94*L30,2)</f>
        <v>0</v>
      </c>
      <c r="AZ94" s="64">
        <f>ROUND(SUM(AZ95:AZ100),2)</f>
        <v>20000</v>
      </c>
      <c r="BA94" s="64">
        <f>ROUND(SUM(BA95:BA100),2)</f>
        <v>0</v>
      </c>
      <c r="BB94" s="64">
        <f>ROUND(SUM(BB95:BB100),2)</f>
        <v>0</v>
      </c>
      <c r="BC94" s="64">
        <f>ROUND(SUM(BC95:BC100),2)</f>
        <v>0</v>
      </c>
      <c r="BD94" s="66">
        <f>ROUND(SUM(BD95:BD100),2)</f>
        <v>0</v>
      </c>
      <c r="BS94" s="67" t="s">
        <v>74</v>
      </c>
      <c r="BT94" s="67" t="s">
        <v>75</v>
      </c>
      <c r="BU94" s="68" t="s">
        <v>76</v>
      </c>
      <c r="BV94" s="67" t="s">
        <v>77</v>
      </c>
      <c r="BW94" s="67" t="s">
        <v>4</v>
      </c>
      <c r="BX94" s="67" t="s">
        <v>78</v>
      </c>
      <c r="CL94" s="67" t="s">
        <v>1</v>
      </c>
    </row>
    <row r="95" spans="1:91" s="6" customFormat="1" ht="16.5" customHeight="1">
      <c r="A95" s="69" t="s">
        <v>79</v>
      </c>
      <c r="B95" s="70"/>
      <c r="C95" s="71"/>
      <c r="D95" s="184" t="s">
        <v>80</v>
      </c>
      <c r="E95" s="184"/>
      <c r="F95" s="184"/>
      <c r="G95" s="184"/>
      <c r="H95" s="184"/>
      <c r="I95" s="72"/>
      <c r="J95" s="184" t="s">
        <v>81</v>
      </c>
      <c r="K95" s="184"/>
      <c r="L95" s="184"/>
      <c r="M95" s="184"/>
      <c r="N95" s="184"/>
      <c r="O95" s="184"/>
      <c r="P95" s="184"/>
      <c r="Q95" s="184"/>
      <c r="R95" s="184"/>
      <c r="S95" s="184"/>
      <c r="T95" s="184"/>
      <c r="U95" s="184"/>
      <c r="V95" s="184"/>
      <c r="W95" s="184"/>
      <c r="X95" s="184"/>
      <c r="Y95" s="184"/>
      <c r="Z95" s="184"/>
      <c r="AA95" s="184"/>
      <c r="AB95" s="184"/>
      <c r="AC95" s="184"/>
      <c r="AD95" s="184"/>
      <c r="AE95" s="184"/>
      <c r="AF95" s="184"/>
      <c r="AG95" s="182">
        <f>'01 - VEDLEJŠÍ A OSTATNÍ N...'!J30</f>
        <v>0</v>
      </c>
      <c r="AH95" s="183"/>
      <c r="AI95" s="183"/>
      <c r="AJ95" s="183"/>
      <c r="AK95" s="183"/>
      <c r="AL95" s="183"/>
      <c r="AM95" s="183"/>
      <c r="AN95" s="182">
        <f t="shared" si="0"/>
        <v>0</v>
      </c>
      <c r="AO95" s="183"/>
      <c r="AP95" s="183"/>
      <c r="AQ95" s="73" t="s">
        <v>82</v>
      </c>
      <c r="AR95" s="70"/>
      <c r="AS95" s="74">
        <v>0</v>
      </c>
      <c r="AT95" s="75">
        <f t="shared" si="1"/>
        <v>0</v>
      </c>
      <c r="AU95" s="76">
        <f>'01 - VEDLEJŠÍ A OSTATNÍ N...'!P121</f>
        <v>0</v>
      </c>
      <c r="AV95" s="75">
        <f>'01 - VEDLEJŠÍ A OSTATNÍ N...'!J33</f>
        <v>0</v>
      </c>
      <c r="AW95" s="75">
        <f>'01 - VEDLEJŠÍ A OSTATNÍ N...'!J34</f>
        <v>0</v>
      </c>
      <c r="AX95" s="75">
        <f>'01 - VEDLEJŠÍ A OSTATNÍ N...'!J35</f>
        <v>0</v>
      </c>
      <c r="AY95" s="75">
        <f>'01 - VEDLEJŠÍ A OSTATNÍ N...'!J36</f>
        <v>0</v>
      </c>
      <c r="AZ95" s="75">
        <f>'01 - VEDLEJŠÍ A OSTATNÍ N...'!F33</f>
        <v>0</v>
      </c>
      <c r="BA95" s="75">
        <f>'01 - VEDLEJŠÍ A OSTATNÍ N...'!F34</f>
        <v>0</v>
      </c>
      <c r="BB95" s="75">
        <f>'01 - VEDLEJŠÍ A OSTATNÍ N...'!F35</f>
        <v>0</v>
      </c>
      <c r="BC95" s="75">
        <f>'01 - VEDLEJŠÍ A OSTATNÍ N...'!F36</f>
        <v>0</v>
      </c>
      <c r="BD95" s="77">
        <f>'01 - VEDLEJŠÍ A OSTATNÍ N...'!F37</f>
        <v>0</v>
      </c>
      <c r="BT95" s="78" t="s">
        <v>83</v>
      </c>
      <c r="BV95" s="78" t="s">
        <v>77</v>
      </c>
      <c r="BW95" s="78" t="s">
        <v>84</v>
      </c>
      <c r="BX95" s="78" t="s">
        <v>4</v>
      </c>
      <c r="CL95" s="78" t="s">
        <v>1</v>
      </c>
      <c r="CM95" s="78" t="s">
        <v>85</v>
      </c>
    </row>
    <row r="96" spans="1:91" s="6" customFormat="1" ht="16.5" customHeight="1">
      <c r="A96" s="69" t="s">
        <v>79</v>
      </c>
      <c r="B96" s="70"/>
      <c r="C96" s="71"/>
      <c r="D96" s="184" t="s">
        <v>86</v>
      </c>
      <c r="E96" s="184"/>
      <c r="F96" s="184"/>
      <c r="G96" s="184"/>
      <c r="H96" s="184"/>
      <c r="I96" s="72"/>
      <c r="J96" s="184" t="s">
        <v>87</v>
      </c>
      <c r="K96" s="184"/>
      <c r="L96" s="184"/>
      <c r="M96" s="184"/>
      <c r="N96" s="184"/>
      <c r="O96" s="184"/>
      <c r="P96" s="184"/>
      <c r="Q96" s="184"/>
      <c r="R96" s="184"/>
      <c r="S96" s="184"/>
      <c r="T96" s="184"/>
      <c r="U96" s="184"/>
      <c r="V96" s="184"/>
      <c r="W96" s="184"/>
      <c r="X96" s="184"/>
      <c r="Y96" s="184"/>
      <c r="Z96" s="184"/>
      <c r="AA96" s="184"/>
      <c r="AB96" s="184"/>
      <c r="AC96" s="184"/>
      <c r="AD96" s="184"/>
      <c r="AE96" s="184"/>
      <c r="AF96" s="184"/>
      <c r="AG96" s="182">
        <f>'02 - BOURACÍ PRÁCE'!J30</f>
        <v>0</v>
      </c>
      <c r="AH96" s="183"/>
      <c r="AI96" s="183"/>
      <c r="AJ96" s="183"/>
      <c r="AK96" s="183"/>
      <c r="AL96" s="183"/>
      <c r="AM96" s="183"/>
      <c r="AN96" s="182">
        <f t="shared" si="0"/>
        <v>0</v>
      </c>
      <c r="AO96" s="183"/>
      <c r="AP96" s="183"/>
      <c r="AQ96" s="73" t="s">
        <v>82</v>
      </c>
      <c r="AR96" s="70"/>
      <c r="AS96" s="74">
        <v>0</v>
      </c>
      <c r="AT96" s="75">
        <f t="shared" si="1"/>
        <v>0</v>
      </c>
      <c r="AU96" s="76">
        <f>'02 - BOURACÍ PRÁCE'!P126</f>
        <v>119.76236300000001</v>
      </c>
      <c r="AV96" s="75">
        <f>'02 - BOURACÍ PRÁCE'!J33</f>
        <v>0</v>
      </c>
      <c r="AW96" s="75">
        <f>'02 - BOURACÍ PRÁCE'!J34</f>
        <v>0</v>
      </c>
      <c r="AX96" s="75">
        <f>'02 - BOURACÍ PRÁCE'!J35</f>
        <v>0</v>
      </c>
      <c r="AY96" s="75">
        <f>'02 - BOURACÍ PRÁCE'!J36</f>
        <v>0</v>
      </c>
      <c r="AZ96" s="75">
        <f>'02 - BOURACÍ PRÁCE'!F33</f>
        <v>0</v>
      </c>
      <c r="BA96" s="75">
        <f>'02 - BOURACÍ PRÁCE'!F34</f>
        <v>0</v>
      </c>
      <c r="BB96" s="75">
        <f>'02 - BOURACÍ PRÁCE'!F35</f>
        <v>0</v>
      </c>
      <c r="BC96" s="75">
        <f>'02 - BOURACÍ PRÁCE'!F36</f>
        <v>0</v>
      </c>
      <c r="BD96" s="77">
        <f>'02 - BOURACÍ PRÁCE'!F37</f>
        <v>0</v>
      </c>
      <c r="BT96" s="78" t="s">
        <v>83</v>
      </c>
      <c r="BV96" s="78" t="s">
        <v>77</v>
      </c>
      <c r="BW96" s="78" t="s">
        <v>88</v>
      </c>
      <c r="BX96" s="78" t="s">
        <v>4</v>
      </c>
      <c r="CL96" s="78" t="s">
        <v>1</v>
      </c>
      <c r="CM96" s="78" t="s">
        <v>85</v>
      </c>
    </row>
    <row r="97" spans="1:91" s="6" customFormat="1" ht="16.5" customHeight="1">
      <c r="A97" s="69" t="s">
        <v>79</v>
      </c>
      <c r="B97" s="70"/>
      <c r="C97" s="71"/>
      <c r="D97" s="184" t="s">
        <v>89</v>
      </c>
      <c r="E97" s="184"/>
      <c r="F97" s="184"/>
      <c r="G97" s="184"/>
      <c r="H97" s="184"/>
      <c r="I97" s="72"/>
      <c r="J97" s="184" t="s">
        <v>90</v>
      </c>
      <c r="K97" s="184"/>
      <c r="L97" s="184"/>
      <c r="M97" s="184"/>
      <c r="N97" s="184"/>
      <c r="O97" s="184"/>
      <c r="P97" s="184"/>
      <c r="Q97" s="184"/>
      <c r="R97" s="184"/>
      <c r="S97" s="184"/>
      <c r="T97" s="184"/>
      <c r="U97" s="184"/>
      <c r="V97" s="184"/>
      <c r="W97" s="184"/>
      <c r="X97" s="184"/>
      <c r="Y97" s="184"/>
      <c r="Z97" s="184"/>
      <c r="AA97" s="184"/>
      <c r="AB97" s="184"/>
      <c r="AC97" s="184"/>
      <c r="AD97" s="184"/>
      <c r="AE97" s="184"/>
      <c r="AF97" s="184"/>
      <c r="AG97" s="182">
        <f>'03 - STAVEBNÍ PRÁCE'!J30</f>
        <v>0</v>
      </c>
      <c r="AH97" s="183"/>
      <c r="AI97" s="183"/>
      <c r="AJ97" s="183"/>
      <c r="AK97" s="183"/>
      <c r="AL97" s="183"/>
      <c r="AM97" s="183"/>
      <c r="AN97" s="182">
        <f t="shared" si="0"/>
        <v>0</v>
      </c>
      <c r="AO97" s="183"/>
      <c r="AP97" s="183"/>
      <c r="AQ97" s="73" t="s">
        <v>82</v>
      </c>
      <c r="AR97" s="70"/>
      <c r="AS97" s="74">
        <v>0</v>
      </c>
      <c r="AT97" s="75">
        <f t="shared" si="1"/>
        <v>0</v>
      </c>
      <c r="AU97" s="76">
        <f>'03 - STAVEBNÍ PRÁCE'!P129</f>
        <v>147.37608</v>
      </c>
      <c r="AV97" s="75">
        <f>'03 - STAVEBNÍ PRÁCE'!J33</f>
        <v>0</v>
      </c>
      <c r="AW97" s="75">
        <f>'03 - STAVEBNÍ PRÁCE'!J34</f>
        <v>0</v>
      </c>
      <c r="AX97" s="75">
        <f>'03 - STAVEBNÍ PRÁCE'!J35</f>
        <v>0</v>
      </c>
      <c r="AY97" s="75">
        <f>'03 - STAVEBNÍ PRÁCE'!J36</f>
        <v>0</v>
      </c>
      <c r="AZ97" s="75">
        <f>'03 - STAVEBNÍ PRÁCE'!F33</f>
        <v>0</v>
      </c>
      <c r="BA97" s="75">
        <f>'03 - STAVEBNÍ PRÁCE'!F34</f>
        <v>0</v>
      </c>
      <c r="BB97" s="75">
        <f>'03 - STAVEBNÍ PRÁCE'!F35</f>
        <v>0</v>
      </c>
      <c r="BC97" s="75">
        <f>'03 - STAVEBNÍ PRÁCE'!F36</f>
        <v>0</v>
      </c>
      <c r="BD97" s="77">
        <f>'03 - STAVEBNÍ PRÁCE'!F37</f>
        <v>0</v>
      </c>
      <c r="BT97" s="78" t="s">
        <v>83</v>
      </c>
      <c r="BV97" s="78" t="s">
        <v>77</v>
      </c>
      <c r="BW97" s="78" t="s">
        <v>91</v>
      </c>
      <c r="BX97" s="78" t="s">
        <v>4</v>
      </c>
      <c r="CL97" s="78" t="s">
        <v>1</v>
      </c>
      <c r="CM97" s="78" t="s">
        <v>85</v>
      </c>
    </row>
    <row r="98" spans="1:91" s="6" customFormat="1" ht="16.5" customHeight="1">
      <c r="A98" s="69" t="s">
        <v>79</v>
      </c>
      <c r="B98" s="70"/>
      <c r="C98" s="71"/>
      <c r="D98" s="184" t="s">
        <v>92</v>
      </c>
      <c r="E98" s="184"/>
      <c r="F98" s="184"/>
      <c r="G98" s="184"/>
      <c r="H98" s="184"/>
      <c r="I98" s="72"/>
      <c r="J98" s="184" t="s">
        <v>93</v>
      </c>
      <c r="K98" s="184"/>
      <c r="L98" s="184"/>
      <c r="M98" s="184"/>
      <c r="N98" s="184"/>
      <c r="O98" s="184"/>
      <c r="P98" s="184"/>
      <c r="Q98" s="184"/>
      <c r="R98" s="184"/>
      <c r="S98" s="184"/>
      <c r="T98" s="184"/>
      <c r="U98" s="184"/>
      <c r="V98" s="184"/>
      <c r="W98" s="184"/>
      <c r="X98" s="184"/>
      <c r="Y98" s="184"/>
      <c r="Z98" s="184"/>
      <c r="AA98" s="184"/>
      <c r="AB98" s="184"/>
      <c r="AC98" s="184"/>
      <c r="AD98" s="184"/>
      <c r="AE98" s="184"/>
      <c r="AF98" s="184"/>
      <c r="AG98" s="182">
        <f>'04 - VYTÁPĚNÍ'!J30</f>
        <v>0</v>
      </c>
      <c r="AH98" s="183"/>
      <c r="AI98" s="183"/>
      <c r="AJ98" s="183"/>
      <c r="AK98" s="183"/>
      <c r="AL98" s="183"/>
      <c r="AM98" s="183"/>
      <c r="AN98" s="182">
        <f t="shared" si="0"/>
        <v>0</v>
      </c>
      <c r="AO98" s="183"/>
      <c r="AP98" s="183"/>
      <c r="AQ98" s="73" t="s">
        <v>82</v>
      </c>
      <c r="AR98" s="70"/>
      <c r="AS98" s="74">
        <v>0</v>
      </c>
      <c r="AT98" s="75">
        <f t="shared" si="1"/>
        <v>0</v>
      </c>
      <c r="AU98" s="76">
        <f>'04 - VYTÁPĚNÍ'!P122</f>
        <v>0</v>
      </c>
      <c r="AV98" s="75">
        <f>'04 - VYTÁPĚNÍ'!J33</f>
        <v>0</v>
      </c>
      <c r="AW98" s="75">
        <f>'04 - VYTÁPĚNÍ'!J34</f>
        <v>0</v>
      </c>
      <c r="AX98" s="75">
        <f>'04 - VYTÁPĚNÍ'!J35</f>
        <v>0</v>
      </c>
      <c r="AY98" s="75">
        <f>'04 - VYTÁPĚNÍ'!J36</f>
        <v>0</v>
      </c>
      <c r="AZ98" s="75">
        <f>'04 - VYTÁPĚNÍ'!F33</f>
        <v>0</v>
      </c>
      <c r="BA98" s="75">
        <f>'04 - VYTÁPĚNÍ'!F34</f>
        <v>0</v>
      </c>
      <c r="BB98" s="75">
        <f>'04 - VYTÁPĚNÍ'!F35</f>
        <v>0</v>
      </c>
      <c r="BC98" s="75">
        <f>'04 - VYTÁPĚNÍ'!F36</f>
        <v>0</v>
      </c>
      <c r="BD98" s="77">
        <f>'04 - VYTÁPĚNÍ'!F37</f>
        <v>0</v>
      </c>
      <c r="BT98" s="78" t="s">
        <v>83</v>
      </c>
      <c r="BV98" s="78" t="s">
        <v>77</v>
      </c>
      <c r="BW98" s="78" t="s">
        <v>94</v>
      </c>
      <c r="BX98" s="78" t="s">
        <v>4</v>
      </c>
      <c r="CL98" s="78" t="s">
        <v>1</v>
      </c>
      <c r="CM98" s="78" t="s">
        <v>85</v>
      </c>
    </row>
    <row r="99" spans="1:91" s="6" customFormat="1" ht="16.5" customHeight="1">
      <c r="A99" s="69" t="s">
        <v>79</v>
      </c>
      <c r="B99" s="70"/>
      <c r="C99" s="71"/>
      <c r="D99" s="184" t="s">
        <v>95</v>
      </c>
      <c r="E99" s="184"/>
      <c r="F99" s="184"/>
      <c r="G99" s="184"/>
      <c r="H99" s="184"/>
      <c r="I99" s="72"/>
      <c r="J99" s="184" t="s">
        <v>96</v>
      </c>
      <c r="K99" s="184"/>
      <c r="L99" s="184"/>
      <c r="M99" s="184"/>
      <c r="N99" s="184"/>
      <c r="O99" s="184"/>
      <c r="P99" s="184"/>
      <c r="Q99" s="184"/>
      <c r="R99" s="184"/>
      <c r="S99" s="184"/>
      <c r="T99" s="184"/>
      <c r="U99" s="184"/>
      <c r="V99" s="184"/>
      <c r="W99" s="184"/>
      <c r="X99" s="184"/>
      <c r="Y99" s="184"/>
      <c r="Z99" s="184"/>
      <c r="AA99" s="184"/>
      <c r="AB99" s="184"/>
      <c r="AC99" s="184"/>
      <c r="AD99" s="184"/>
      <c r="AE99" s="184"/>
      <c r="AF99" s="184"/>
      <c r="AG99" s="182">
        <f>'05 - ELEKTROINSTALACE - S...'!J30</f>
        <v>0</v>
      </c>
      <c r="AH99" s="183"/>
      <c r="AI99" s="183"/>
      <c r="AJ99" s="183"/>
      <c r="AK99" s="183"/>
      <c r="AL99" s="183"/>
      <c r="AM99" s="183"/>
      <c r="AN99" s="182">
        <f t="shared" si="0"/>
        <v>0</v>
      </c>
      <c r="AO99" s="183"/>
      <c r="AP99" s="183"/>
      <c r="AQ99" s="73" t="s">
        <v>82</v>
      </c>
      <c r="AR99" s="70"/>
      <c r="AS99" s="74">
        <v>0</v>
      </c>
      <c r="AT99" s="75">
        <f t="shared" si="1"/>
        <v>0</v>
      </c>
      <c r="AU99" s="76">
        <f>'05 - ELEKTROINSTALACE - S...'!P124</f>
        <v>0</v>
      </c>
      <c r="AV99" s="75">
        <f>'05 - ELEKTROINSTALACE - S...'!J33</f>
        <v>0</v>
      </c>
      <c r="AW99" s="75">
        <f>'05 - ELEKTROINSTALACE - S...'!J34</f>
        <v>0</v>
      </c>
      <c r="AX99" s="75">
        <f>'05 - ELEKTROINSTALACE - S...'!J35</f>
        <v>0</v>
      </c>
      <c r="AY99" s="75">
        <f>'05 - ELEKTROINSTALACE - S...'!J36</f>
        <v>0</v>
      </c>
      <c r="AZ99" s="75">
        <f>'05 - ELEKTROINSTALACE - S...'!F33</f>
        <v>0</v>
      </c>
      <c r="BA99" s="75">
        <f>'05 - ELEKTROINSTALACE - S...'!F34</f>
        <v>0</v>
      </c>
      <c r="BB99" s="75">
        <f>'05 - ELEKTROINSTALACE - S...'!F35</f>
        <v>0</v>
      </c>
      <c r="BC99" s="75">
        <f>'05 - ELEKTROINSTALACE - S...'!F36</f>
        <v>0</v>
      </c>
      <c r="BD99" s="77">
        <f>'05 - ELEKTROINSTALACE - S...'!F37</f>
        <v>0</v>
      </c>
      <c r="BT99" s="78" t="s">
        <v>83</v>
      </c>
      <c r="BV99" s="78" t="s">
        <v>77</v>
      </c>
      <c r="BW99" s="78" t="s">
        <v>97</v>
      </c>
      <c r="BX99" s="78" t="s">
        <v>4</v>
      </c>
      <c r="CL99" s="78" t="s">
        <v>1</v>
      </c>
      <c r="CM99" s="78" t="s">
        <v>85</v>
      </c>
    </row>
    <row r="100" spans="1:91" s="6" customFormat="1" ht="16.5" customHeight="1">
      <c r="A100" s="69" t="s">
        <v>79</v>
      </c>
      <c r="B100" s="70"/>
      <c r="C100" s="71"/>
      <c r="D100" s="184" t="s">
        <v>98</v>
      </c>
      <c r="E100" s="184"/>
      <c r="F100" s="184"/>
      <c r="G100" s="184"/>
      <c r="H100" s="184"/>
      <c r="I100" s="72"/>
      <c r="J100" s="184" t="s">
        <v>99</v>
      </c>
      <c r="K100" s="184"/>
      <c r="L100" s="184"/>
      <c r="M100" s="184"/>
      <c r="N100" s="184"/>
      <c r="O100" s="184"/>
      <c r="P100" s="184"/>
      <c r="Q100" s="184"/>
      <c r="R100" s="184"/>
      <c r="S100" s="184"/>
      <c r="T100" s="184"/>
      <c r="U100" s="184"/>
      <c r="V100" s="184"/>
      <c r="W100" s="184"/>
      <c r="X100" s="184"/>
      <c r="Y100" s="184"/>
      <c r="Z100" s="184"/>
      <c r="AA100" s="184"/>
      <c r="AB100" s="184"/>
      <c r="AC100" s="184"/>
      <c r="AD100" s="184"/>
      <c r="AE100" s="184"/>
      <c r="AF100" s="184"/>
      <c r="AG100" s="182">
        <f>'06 - PROVIZORNÍ OPATŘENÍ'!J30</f>
        <v>20000</v>
      </c>
      <c r="AH100" s="183"/>
      <c r="AI100" s="183"/>
      <c r="AJ100" s="183"/>
      <c r="AK100" s="183"/>
      <c r="AL100" s="183"/>
      <c r="AM100" s="183"/>
      <c r="AN100" s="182">
        <f t="shared" si="0"/>
        <v>24200</v>
      </c>
      <c r="AO100" s="183"/>
      <c r="AP100" s="183"/>
      <c r="AQ100" s="73" t="s">
        <v>82</v>
      </c>
      <c r="AR100" s="70"/>
      <c r="AS100" s="79">
        <v>0</v>
      </c>
      <c r="AT100" s="80">
        <f t="shared" si="1"/>
        <v>4200</v>
      </c>
      <c r="AU100" s="81">
        <f>'06 - PROVIZORNÍ OPATŘENÍ'!P118</f>
        <v>2.7719999999999994</v>
      </c>
      <c r="AV100" s="80">
        <f>'06 - PROVIZORNÍ OPATŘENÍ'!J33</f>
        <v>4200</v>
      </c>
      <c r="AW100" s="80">
        <f>'06 - PROVIZORNÍ OPATŘENÍ'!J34</f>
        <v>0</v>
      </c>
      <c r="AX100" s="80">
        <f>'06 - PROVIZORNÍ OPATŘENÍ'!J35</f>
        <v>0</v>
      </c>
      <c r="AY100" s="80">
        <f>'06 - PROVIZORNÍ OPATŘENÍ'!J36</f>
        <v>0</v>
      </c>
      <c r="AZ100" s="80">
        <f>'06 - PROVIZORNÍ OPATŘENÍ'!F33</f>
        <v>20000</v>
      </c>
      <c r="BA100" s="80">
        <f>'06 - PROVIZORNÍ OPATŘENÍ'!F34</f>
        <v>0</v>
      </c>
      <c r="BB100" s="80">
        <f>'06 - PROVIZORNÍ OPATŘENÍ'!F35</f>
        <v>0</v>
      </c>
      <c r="BC100" s="80">
        <f>'06 - PROVIZORNÍ OPATŘENÍ'!F36</f>
        <v>0</v>
      </c>
      <c r="BD100" s="82">
        <f>'06 - PROVIZORNÍ OPATŘENÍ'!F37</f>
        <v>0</v>
      </c>
      <c r="BT100" s="78" t="s">
        <v>83</v>
      </c>
      <c r="BV100" s="78" t="s">
        <v>77</v>
      </c>
      <c r="BW100" s="78" t="s">
        <v>100</v>
      </c>
      <c r="BX100" s="78" t="s">
        <v>4</v>
      </c>
      <c r="CL100" s="78" t="s">
        <v>1</v>
      </c>
      <c r="CM100" s="78" t="s">
        <v>85</v>
      </c>
    </row>
    <row r="101" spans="1:91" s="1" customFormat="1" ht="30" customHeight="1">
      <c r="B101" s="27"/>
      <c r="AR101" s="27"/>
    </row>
    <row r="102" spans="1:91" s="1" customFormat="1" ht="6.95" customHeight="1"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J102" s="40"/>
      <c r="AK102" s="40"/>
      <c r="AL102" s="40"/>
      <c r="AM102" s="40"/>
      <c r="AN102" s="40"/>
      <c r="AO102" s="40"/>
      <c r="AP102" s="40"/>
      <c r="AQ102" s="40"/>
      <c r="AR102" s="27"/>
    </row>
  </sheetData>
  <mergeCells count="60">
    <mergeCell ref="L85:AJ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N96:AP96"/>
    <mergeCell ref="AG96:AM96"/>
    <mergeCell ref="J97:AF97"/>
    <mergeCell ref="AG97:AM97"/>
    <mergeCell ref="D97:H97"/>
    <mergeCell ref="AN97:AP97"/>
    <mergeCell ref="AN100:AP100"/>
    <mergeCell ref="AG100:AM100"/>
    <mergeCell ref="D100:H100"/>
    <mergeCell ref="J100:AF100"/>
    <mergeCell ref="AG94:AM94"/>
    <mergeCell ref="AN94:AP94"/>
    <mergeCell ref="AN98:AP98"/>
    <mergeCell ref="AG98:AM98"/>
    <mergeCell ref="J98:AF98"/>
    <mergeCell ref="D98:H98"/>
    <mergeCell ref="AN99:AP99"/>
    <mergeCell ref="AG99:AM99"/>
    <mergeCell ref="D99:H99"/>
    <mergeCell ref="J99:AF99"/>
    <mergeCell ref="J96:AF96"/>
    <mergeCell ref="D96:H96"/>
    <mergeCell ref="L30:P30"/>
    <mergeCell ref="W30:AE30"/>
    <mergeCell ref="K5:AJ5"/>
    <mergeCell ref="K6:AJ6"/>
    <mergeCell ref="E23:AN23"/>
    <mergeCell ref="AK26:AO26"/>
    <mergeCell ref="L28:P28"/>
    <mergeCell ref="W28:AE28"/>
    <mergeCell ref="AK28:AO28"/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</mergeCells>
  <hyperlinks>
    <hyperlink ref="A95" location="'01 - VEDLEJŠÍ A OSTATNÍ N...'!C2" display="/" xr:uid="{00000000-0004-0000-0000-000000000000}"/>
    <hyperlink ref="A96" location="'02 - BOURACÍ PRÁCE'!C2" display="/" xr:uid="{00000000-0004-0000-0000-000001000000}"/>
    <hyperlink ref="A97" location="'03 - STAVEBNÍ PRÁCE'!C2" display="/" xr:uid="{00000000-0004-0000-0000-000002000000}"/>
    <hyperlink ref="A98" location="'04 - VYTÁPĚNÍ'!C2" display="/" xr:uid="{00000000-0004-0000-0000-000003000000}"/>
    <hyperlink ref="A99" location="'05 - ELEKTROINSTALACE - S...'!C2" display="/" xr:uid="{00000000-0004-0000-0000-000004000000}"/>
    <hyperlink ref="A100" location="'06 - PROVIZORNÍ OPATŘENÍ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36"/>
  <sheetViews>
    <sheetView showGridLines="0" view="pageBreakPreview" zoomScaleNormal="100" zoomScaleSheetLayoutView="100" workbookViewId="0">
      <selection activeCell="I124" sqref="I124:I13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7" t="s">
        <v>5</v>
      </c>
      <c r="M2" s="168"/>
      <c r="N2" s="168"/>
      <c r="O2" s="168"/>
      <c r="P2" s="168"/>
      <c r="Q2" s="168"/>
      <c r="R2" s="168"/>
      <c r="S2" s="168"/>
      <c r="T2" s="168"/>
      <c r="U2" s="168"/>
      <c r="V2" s="168"/>
      <c r="AT2" s="15" t="s">
        <v>84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101</v>
      </c>
      <c r="L4" s="18"/>
      <c r="M4" s="83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4" t="s">
        <v>14</v>
      </c>
      <c r="L6" s="18"/>
    </row>
    <row r="7" spans="2:46" ht="26.25" customHeight="1">
      <c r="B7" s="18"/>
      <c r="E7" s="202" t="str">
        <f>'Rekapitulace stavby'!K6</f>
        <v>Pavilon C – Obnova hlavního vstupu odd. Rehabilitace a služebního vstupu oddělení Operačních sálů, 1.NP</v>
      </c>
      <c r="F7" s="203"/>
      <c r="G7" s="203"/>
      <c r="H7" s="203"/>
      <c r="L7" s="18"/>
    </row>
    <row r="8" spans="2:46" s="1" customFormat="1" ht="12" customHeight="1">
      <c r="B8" s="27"/>
      <c r="D8" s="24" t="s">
        <v>102</v>
      </c>
      <c r="L8" s="27"/>
    </row>
    <row r="9" spans="2:46" s="1" customFormat="1" ht="16.5" customHeight="1">
      <c r="B9" s="27"/>
      <c r="E9" s="192" t="s">
        <v>103</v>
      </c>
      <c r="F9" s="201"/>
      <c r="G9" s="201"/>
      <c r="H9" s="201"/>
      <c r="L9" s="27"/>
    </row>
    <row r="10" spans="2:46" s="1" customFormat="1">
      <c r="B10" s="27"/>
      <c r="L10" s="27"/>
    </row>
    <row r="11" spans="2:46" s="1" customFormat="1" ht="12" customHeight="1">
      <c r="B11" s="27"/>
      <c r="D11" s="24" t="s">
        <v>16</v>
      </c>
      <c r="F11" s="22" t="s">
        <v>1</v>
      </c>
      <c r="I11" s="24" t="s">
        <v>17</v>
      </c>
      <c r="J11" s="22" t="s">
        <v>1</v>
      </c>
      <c r="L11" s="27"/>
    </row>
    <row r="12" spans="2:46" s="1" customFormat="1" ht="12" customHeight="1">
      <c r="B12" s="27"/>
      <c r="D12" s="24" t="s">
        <v>18</v>
      </c>
      <c r="F12" s="22" t="s">
        <v>19</v>
      </c>
      <c r="I12" s="24" t="s">
        <v>20</v>
      </c>
      <c r="J12" s="47" t="str">
        <f>'Rekapitulace stavby'!AN8</f>
        <v>15. 6. 2023</v>
      </c>
      <c r="L12" s="27"/>
    </row>
    <row r="13" spans="2:46" s="1" customFormat="1" ht="10.9" customHeight="1">
      <c r="B13" s="27"/>
      <c r="L13" s="27"/>
    </row>
    <row r="14" spans="2:46" s="1" customFormat="1" ht="12" customHeight="1">
      <c r="B14" s="27"/>
      <c r="D14" s="24" t="s">
        <v>22</v>
      </c>
      <c r="I14" s="24" t="s">
        <v>23</v>
      </c>
      <c r="J14" s="22" t="s">
        <v>1</v>
      </c>
      <c r="L14" s="27"/>
    </row>
    <row r="15" spans="2:46" s="1" customFormat="1" ht="18" customHeight="1">
      <c r="B15" s="27"/>
      <c r="E15" s="22" t="s">
        <v>24</v>
      </c>
      <c r="I15" s="24" t="s">
        <v>25</v>
      </c>
      <c r="J15" s="22" t="s">
        <v>1</v>
      </c>
      <c r="L15" s="27"/>
    </row>
    <row r="16" spans="2:46" s="1" customFormat="1" ht="6.95" customHeight="1">
      <c r="B16" s="27"/>
      <c r="L16" s="27"/>
    </row>
    <row r="17" spans="2:12" s="1" customFormat="1" ht="12" customHeight="1">
      <c r="B17" s="27"/>
      <c r="D17" s="24" t="s">
        <v>26</v>
      </c>
      <c r="I17" s="24" t="s">
        <v>23</v>
      </c>
      <c r="J17" s="22" t="str">
        <f>'Rekapitulace stavby'!AN13</f>
        <v/>
      </c>
      <c r="L17" s="27"/>
    </row>
    <row r="18" spans="2:12" s="1" customFormat="1" ht="18" customHeight="1">
      <c r="B18" s="27"/>
      <c r="E18" s="176" t="str">
        <f>'Rekapitulace stavby'!E14</f>
        <v xml:space="preserve"> </v>
      </c>
      <c r="F18" s="176"/>
      <c r="G18" s="176"/>
      <c r="H18" s="176"/>
      <c r="I18" s="24" t="s">
        <v>25</v>
      </c>
      <c r="J18" s="22" t="str">
        <f>'Rekapitulace stavby'!AN14</f>
        <v/>
      </c>
      <c r="L18" s="27"/>
    </row>
    <row r="19" spans="2:12" s="1" customFormat="1" ht="6.95" customHeight="1">
      <c r="B19" s="27"/>
      <c r="L19" s="27"/>
    </row>
    <row r="20" spans="2:12" s="1" customFormat="1" ht="12" customHeight="1">
      <c r="B20" s="27"/>
      <c r="D20" s="24" t="s">
        <v>28</v>
      </c>
      <c r="I20" s="24" t="s">
        <v>23</v>
      </c>
      <c r="J20" s="22" t="s">
        <v>1</v>
      </c>
      <c r="L20" s="27"/>
    </row>
    <row r="21" spans="2:12" s="1" customFormat="1" ht="18" customHeight="1">
      <c r="B21" s="27"/>
      <c r="E21" s="22" t="s">
        <v>29</v>
      </c>
      <c r="I21" s="24" t="s">
        <v>25</v>
      </c>
      <c r="J21" s="22" t="s">
        <v>1</v>
      </c>
      <c r="L21" s="27"/>
    </row>
    <row r="22" spans="2:12" s="1" customFormat="1" ht="6.95" customHeight="1">
      <c r="B22" s="27"/>
      <c r="L22" s="27"/>
    </row>
    <row r="23" spans="2:12" s="1" customFormat="1" ht="12" customHeight="1">
      <c r="B23" s="27"/>
      <c r="D23" s="24" t="s">
        <v>31</v>
      </c>
      <c r="I23" s="24" t="s">
        <v>23</v>
      </c>
      <c r="J23" s="22" t="s">
        <v>1</v>
      </c>
      <c r="L23" s="27"/>
    </row>
    <row r="24" spans="2:12" s="1" customFormat="1" ht="18" customHeight="1">
      <c r="B24" s="27"/>
      <c r="E24" s="22" t="s">
        <v>32</v>
      </c>
      <c r="I24" s="24" t="s">
        <v>25</v>
      </c>
      <c r="J24" s="22" t="s">
        <v>1</v>
      </c>
      <c r="L24" s="27"/>
    </row>
    <row r="25" spans="2:12" s="1" customFormat="1" ht="6.95" customHeight="1">
      <c r="B25" s="27"/>
      <c r="L25" s="27"/>
    </row>
    <row r="26" spans="2:12" s="1" customFormat="1" ht="12" customHeight="1">
      <c r="B26" s="27"/>
      <c r="D26" s="24" t="s">
        <v>33</v>
      </c>
      <c r="L26" s="27"/>
    </row>
    <row r="27" spans="2:12" s="7" customFormat="1" ht="16.5" customHeight="1">
      <c r="B27" s="84"/>
      <c r="E27" s="178" t="s">
        <v>1</v>
      </c>
      <c r="F27" s="178"/>
      <c r="G27" s="178"/>
      <c r="H27" s="178"/>
      <c r="L27" s="84"/>
    </row>
    <row r="28" spans="2:12" s="1" customFormat="1" ht="6.95" customHeight="1">
      <c r="B28" s="27"/>
      <c r="L28" s="27"/>
    </row>
    <row r="29" spans="2:12" s="1" customFormat="1" ht="6.95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customHeight="1">
      <c r="B30" s="27"/>
      <c r="D30" s="85" t="s">
        <v>35</v>
      </c>
      <c r="J30" s="61">
        <f>ROUND(J121, 2)</f>
        <v>0</v>
      </c>
      <c r="L30" s="27"/>
    </row>
    <row r="31" spans="2:12" s="1" customFormat="1" ht="6.95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customHeight="1">
      <c r="B32" s="27"/>
      <c r="F32" s="30" t="s">
        <v>37</v>
      </c>
      <c r="I32" s="30" t="s">
        <v>36</v>
      </c>
      <c r="J32" s="30" t="s">
        <v>38</v>
      </c>
      <c r="L32" s="27"/>
    </row>
    <row r="33" spans="2:12" s="1" customFormat="1" ht="14.45" customHeight="1">
      <c r="B33" s="27"/>
      <c r="D33" s="50" t="s">
        <v>39</v>
      </c>
      <c r="E33" s="24" t="s">
        <v>40</v>
      </c>
      <c r="F33" s="86">
        <f>ROUND((SUM(BE121:BE135)),  2)</f>
        <v>0</v>
      </c>
      <c r="I33" s="87">
        <v>0.21</v>
      </c>
      <c r="J33" s="86">
        <f>ROUND(((SUM(BE121:BE135))*I33),  2)</f>
        <v>0</v>
      </c>
      <c r="L33" s="27"/>
    </row>
    <row r="34" spans="2:12" s="1" customFormat="1" ht="14.45" customHeight="1">
      <c r="B34" s="27"/>
      <c r="E34" s="24" t="s">
        <v>41</v>
      </c>
      <c r="F34" s="86">
        <f>ROUND((SUM(BF121:BF135)),  2)</f>
        <v>0</v>
      </c>
      <c r="I34" s="87">
        <v>0.15</v>
      </c>
      <c r="J34" s="86">
        <f>ROUND(((SUM(BF121:BF135))*I34),  2)</f>
        <v>0</v>
      </c>
      <c r="L34" s="27"/>
    </row>
    <row r="35" spans="2:12" s="1" customFormat="1" ht="14.45" hidden="1" customHeight="1">
      <c r="B35" s="27"/>
      <c r="E35" s="24" t="s">
        <v>42</v>
      </c>
      <c r="F35" s="86">
        <f>ROUND((SUM(BG121:BG135)),  2)</f>
        <v>0</v>
      </c>
      <c r="I35" s="87">
        <v>0.21</v>
      </c>
      <c r="J35" s="86">
        <f>0</f>
        <v>0</v>
      </c>
      <c r="L35" s="27"/>
    </row>
    <row r="36" spans="2:12" s="1" customFormat="1" ht="14.45" hidden="1" customHeight="1">
      <c r="B36" s="27"/>
      <c r="E36" s="24" t="s">
        <v>43</v>
      </c>
      <c r="F36" s="86">
        <f>ROUND((SUM(BH121:BH135)),  2)</f>
        <v>0</v>
      </c>
      <c r="I36" s="87">
        <v>0.15</v>
      </c>
      <c r="J36" s="86">
        <f>0</f>
        <v>0</v>
      </c>
      <c r="L36" s="27"/>
    </row>
    <row r="37" spans="2:12" s="1" customFormat="1" ht="14.45" hidden="1" customHeight="1">
      <c r="B37" s="27"/>
      <c r="E37" s="24" t="s">
        <v>44</v>
      </c>
      <c r="F37" s="86">
        <f>ROUND((SUM(BI121:BI135)),  2)</f>
        <v>0</v>
      </c>
      <c r="I37" s="87">
        <v>0</v>
      </c>
      <c r="J37" s="86">
        <f>0</f>
        <v>0</v>
      </c>
      <c r="L37" s="27"/>
    </row>
    <row r="38" spans="2:12" s="1" customFormat="1" ht="6.95" customHeight="1">
      <c r="B38" s="27"/>
      <c r="L38" s="27"/>
    </row>
    <row r="39" spans="2:12" s="1" customFormat="1" ht="25.35" customHeight="1">
      <c r="B39" s="27"/>
      <c r="C39" s="88"/>
      <c r="D39" s="89" t="s">
        <v>45</v>
      </c>
      <c r="E39" s="52"/>
      <c r="F39" s="52"/>
      <c r="G39" s="90" t="s">
        <v>46</v>
      </c>
      <c r="H39" s="91" t="s">
        <v>47</v>
      </c>
      <c r="I39" s="52"/>
      <c r="J39" s="92">
        <f>SUM(J30:J37)</f>
        <v>0</v>
      </c>
      <c r="K39" s="93"/>
      <c r="L39" s="27"/>
    </row>
    <row r="40" spans="2:12" s="1" customFormat="1" ht="14.45" customHeight="1">
      <c r="B40" s="27"/>
      <c r="L40" s="27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27"/>
      <c r="D50" s="36" t="s">
        <v>48</v>
      </c>
      <c r="E50" s="37"/>
      <c r="F50" s="37"/>
      <c r="G50" s="36" t="s">
        <v>49</v>
      </c>
      <c r="H50" s="37"/>
      <c r="I50" s="37"/>
      <c r="J50" s="37"/>
      <c r="K50" s="37"/>
      <c r="L50" s="27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27"/>
      <c r="D61" s="38" t="s">
        <v>50</v>
      </c>
      <c r="E61" s="29"/>
      <c r="F61" s="94" t="s">
        <v>51</v>
      </c>
      <c r="G61" s="38" t="s">
        <v>50</v>
      </c>
      <c r="H61" s="29"/>
      <c r="I61" s="29"/>
      <c r="J61" s="95" t="s">
        <v>51</v>
      </c>
      <c r="K61" s="29"/>
      <c r="L61" s="27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27"/>
      <c r="D65" s="36" t="s">
        <v>52</v>
      </c>
      <c r="E65" s="37"/>
      <c r="F65" s="37"/>
      <c r="G65" s="36" t="s">
        <v>53</v>
      </c>
      <c r="H65" s="37"/>
      <c r="I65" s="37"/>
      <c r="J65" s="37"/>
      <c r="K65" s="37"/>
      <c r="L65" s="27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27"/>
      <c r="D76" s="38" t="s">
        <v>50</v>
      </c>
      <c r="E76" s="29"/>
      <c r="F76" s="94" t="s">
        <v>51</v>
      </c>
      <c r="G76" s="38" t="s">
        <v>50</v>
      </c>
      <c r="H76" s="29"/>
      <c r="I76" s="29"/>
      <c r="J76" s="95" t="s">
        <v>51</v>
      </c>
      <c r="K76" s="29"/>
      <c r="L76" s="27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>
      <c r="B82" s="27"/>
      <c r="C82" s="19" t="s">
        <v>104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4" t="s">
        <v>14</v>
      </c>
      <c r="L84" s="27"/>
    </row>
    <row r="85" spans="2:47" s="1" customFormat="1" ht="26.25" customHeight="1">
      <c r="B85" s="27"/>
      <c r="E85" s="202" t="str">
        <f>E7</f>
        <v>Pavilon C – Obnova hlavního vstupu odd. Rehabilitace a služebního vstupu oddělení Operačních sálů, 1.NP</v>
      </c>
      <c r="F85" s="203"/>
      <c r="G85" s="203"/>
      <c r="H85" s="203"/>
      <c r="L85" s="27"/>
    </row>
    <row r="86" spans="2:47" s="1" customFormat="1" ht="12" customHeight="1">
      <c r="B86" s="27"/>
      <c r="C86" s="24" t="s">
        <v>102</v>
      </c>
      <c r="L86" s="27"/>
    </row>
    <row r="87" spans="2:47" s="1" customFormat="1" ht="16.5" customHeight="1">
      <c r="B87" s="27"/>
      <c r="E87" s="192" t="str">
        <f>E9</f>
        <v>01 - VEDLEJŠÍ A OSTATNÍ NÁKLADY</v>
      </c>
      <c r="F87" s="201"/>
      <c r="G87" s="201"/>
      <c r="H87" s="201"/>
      <c r="L87" s="27"/>
    </row>
    <row r="88" spans="2:47" s="1" customFormat="1" ht="6.95" customHeight="1">
      <c r="B88" s="27"/>
      <c r="L88" s="27"/>
    </row>
    <row r="89" spans="2:47" s="1" customFormat="1" ht="12" customHeight="1">
      <c r="B89" s="27"/>
      <c r="C89" s="24" t="s">
        <v>18</v>
      </c>
      <c r="F89" s="22" t="str">
        <f>F12</f>
        <v>Nemocnice Šumperk a.s. - Pavilon C</v>
      </c>
      <c r="I89" s="24" t="s">
        <v>20</v>
      </c>
      <c r="J89" s="47" t="str">
        <f>IF(J12="","",J12)</f>
        <v>15. 6. 2023</v>
      </c>
      <c r="L89" s="27"/>
    </row>
    <row r="90" spans="2:47" s="1" customFormat="1" ht="6.95" customHeight="1">
      <c r="B90" s="27"/>
      <c r="L90" s="27"/>
    </row>
    <row r="91" spans="2:47" s="1" customFormat="1" ht="40.15" customHeight="1">
      <c r="B91" s="27"/>
      <c r="C91" s="24" t="s">
        <v>22</v>
      </c>
      <c r="F91" s="22" t="str">
        <f>E15</f>
        <v>Nemocnice Šumperk a.s.</v>
      </c>
      <c r="I91" s="24" t="s">
        <v>28</v>
      </c>
      <c r="J91" s="25" t="str">
        <f>E21</f>
        <v>4DS, spol. s r. o. / LACHMAN STYL s. r. o.</v>
      </c>
      <c r="L91" s="27"/>
    </row>
    <row r="92" spans="2:47" s="1" customFormat="1" ht="15.2" customHeight="1">
      <c r="B92" s="27"/>
      <c r="C92" s="24" t="s">
        <v>26</v>
      </c>
      <c r="F92" s="22" t="str">
        <f>IF(E18="","",E18)</f>
        <v xml:space="preserve"> </v>
      </c>
      <c r="I92" s="24" t="s">
        <v>31</v>
      </c>
      <c r="J92" s="25" t="str">
        <f>E24</f>
        <v>Vladimír Mrázek</v>
      </c>
      <c r="L92" s="27"/>
    </row>
    <row r="93" spans="2:47" s="1" customFormat="1" ht="10.35" customHeight="1">
      <c r="B93" s="27"/>
      <c r="L93" s="27"/>
    </row>
    <row r="94" spans="2:47" s="1" customFormat="1" ht="29.25" customHeight="1">
      <c r="B94" s="27"/>
      <c r="C94" s="96" t="s">
        <v>105</v>
      </c>
      <c r="D94" s="88"/>
      <c r="E94" s="88"/>
      <c r="F94" s="88"/>
      <c r="G94" s="88"/>
      <c r="H94" s="88"/>
      <c r="I94" s="88"/>
      <c r="J94" s="97" t="s">
        <v>106</v>
      </c>
      <c r="K94" s="88"/>
      <c r="L94" s="27"/>
    </row>
    <row r="95" spans="2:47" s="1" customFormat="1" ht="10.35" customHeight="1">
      <c r="B95" s="27"/>
      <c r="L95" s="27"/>
    </row>
    <row r="96" spans="2:47" s="1" customFormat="1" ht="22.9" customHeight="1">
      <c r="B96" s="27"/>
      <c r="C96" s="98" t="s">
        <v>107</v>
      </c>
      <c r="J96" s="61">
        <f>J121</f>
        <v>0</v>
      </c>
      <c r="L96" s="27"/>
      <c r="AU96" s="15" t="s">
        <v>108</v>
      </c>
    </row>
    <row r="97" spans="2:12" s="8" customFormat="1" ht="24.95" customHeight="1">
      <c r="B97" s="99"/>
      <c r="D97" s="100" t="s">
        <v>109</v>
      </c>
      <c r="E97" s="101"/>
      <c r="F97" s="101"/>
      <c r="G97" s="101"/>
      <c r="H97" s="101"/>
      <c r="I97" s="101"/>
      <c r="J97" s="102">
        <f>J122</f>
        <v>0</v>
      </c>
      <c r="L97" s="99"/>
    </row>
    <row r="98" spans="2:12" s="9" customFormat="1" ht="19.899999999999999" customHeight="1">
      <c r="B98" s="103"/>
      <c r="D98" s="104" t="s">
        <v>110</v>
      </c>
      <c r="E98" s="105"/>
      <c r="F98" s="105"/>
      <c r="G98" s="105"/>
      <c r="H98" s="105"/>
      <c r="I98" s="105"/>
      <c r="J98" s="106">
        <f>J123</f>
        <v>0</v>
      </c>
      <c r="L98" s="103"/>
    </row>
    <row r="99" spans="2:12" s="9" customFormat="1" ht="19.899999999999999" customHeight="1">
      <c r="B99" s="103"/>
      <c r="D99" s="104" t="s">
        <v>111</v>
      </c>
      <c r="E99" s="105"/>
      <c r="F99" s="105"/>
      <c r="G99" s="105"/>
      <c r="H99" s="105"/>
      <c r="I99" s="105"/>
      <c r="J99" s="106">
        <f>J127</f>
        <v>0</v>
      </c>
      <c r="L99" s="103"/>
    </row>
    <row r="100" spans="2:12" s="9" customFormat="1" ht="19.899999999999999" customHeight="1">
      <c r="B100" s="103"/>
      <c r="D100" s="104" t="s">
        <v>112</v>
      </c>
      <c r="E100" s="105"/>
      <c r="F100" s="105"/>
      <c r="G100" s="105"/>
      <c r="H100" s="105"/>
      <c r="I100" s="105"/>
      <c r="J100" s="106">
        <f>J129</f>
        <v>0</v>
      </c>
      <c r="L100" s="103"/>
    </row>
    <row r="101" spans="2:12" s="9" customFormat="1" ht="19.899999999999999" customHeight="1">
      <c r="B101" s="103"/>
      <c r="D101" s="104" t="s">
        <v>113</v>
      </c>
      <c r="E101" s="105"/>
      <c r="F101" s="105"/>
      <c r="G101" s="105"/>
      <c r="H101" s="105"/>
      <c r="I101" s="105"/>
      <c r="J101" s="106">
        <f>J134</f>
        <v>0</v>
      </c>
      <c r="L101" s="103"/>
    </row>
    <row r="102" spans="2:12" s="1" customFormat="1" ht="21.75" customHeight="1">
      <c r="B102" s="27"/>
      <c r="L102" s="27"/>
    </row>
    <row r="103" spans="2:12" s="1" customFormat="1" ht="6.95" customHeight="1"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27"/>
    </row>
    <row r="107" spans="2:12" s="1" customFormat="1" ht="6.95" customHeight="1"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27"/>
    </row>
    <row r="108" spans="2:12" s="1" customFormat="1" ht="24.95" customHeight="1">
      <c r="B108" s="27"/>
      <c r="C108" s="19" t="s">
        <v>114</v>
      </c>
      <c r="L108" s="27"/>
    </row>
    <row r="109" spans="2:12" s="1" customFormat="1" ht="6.95" customHeight="1">
      <c r="B109" s="27"/>
      <c r="L109" s="27"/>
    </row>
    <row r="110" spans="2:12" s="1" customFormat="1" ht="12" customHeight="1">
      <c r="B110" s="27"/>
      <c r="C110" s="24" t="s">
        <v>14</v>
      </c>
      <c r="L110" s="27"/>
    </row>
    <row r="111" spans="2:12" s="1" customFormat="1" ht="26.25" customHeight="1">
      <c r="B111" s="27"/>
      <c r="E111" s="202" t="str">
        <f>E7</f>
        <v>Pavilon C – Obnova hlavního vstupu odd. Rehabilitace a služebního vstupu oddělení Operačních sálů, 1.NP</v>
      </c>
      <c r="F111" s="203"/>
      <c r="G111" s="203"/>
      <c r="H111" s="203"/>
      <c r="L111" s="27"/>
    </row>
    <row r="112" spans="2:12" s="1" customFormat="1" ht="12" customHeight="1">
      <c r="B112" s="27"/>
      <c r="C112" s="24" t="s">
        <v>102</v>
      </c>
      <c r="L112" s="27"/>
    </row>
    <row r="113" spans="2:65" s="1" customFormat="1" ht="16.5" customHeight="1">
      <c r="B113" s="27"/>
      <c r="E113" s="192" t="str">
        <f>E9</f>
        <v>01 - VEDLEJŠÍ A OSTATNÍ NÁKLADY</v>
      </c>
      <c r="F113" s="201"/>
      <c r="G113" s="201"/>
      <c r="H113" s="201"/>
      <c r="L113" s="27"/>
    </row>
    <row r="114" spans="2:65" s="1" customFormat="1" ht="6.95" customHeight="1">
      <c r="B114" s="27"/>
      <c r="L114" s="27"/>
    </row>
    <row r="115" spans="2:65" s="1" customFormat="1" ht="12" customHeight="1">
      <c r="B115" s="27"/>
      <c r="C115" s="24" t="s">
        <v>18</v>
      </c>
      <c r="F115" s="22" t="str">
        <f>F12</f>
        <v>Nemocnice Šumperk a.s. - Pavilon C</v>
      </c>
      <c r="I115" s="24" t="s">
        <v>20</v>
      </c>
      <c r="J115" s="47" t="str">
        <f>IF(J12="","",J12)</f>
        <v>15. 6. 2023</v>
      </c>
      <c r="L115" s="27"/>
    </row>
    <row r="116" spans="2:65" s="1" customFormat="1" ht="6.95" customHeight="1">
      <c r="B116" s="27"/>
      <c r="L116" s="27"/>
    </row>
    <row r="117" spans="2:65" s="1" customFormat="1" ht="40.15" customHeight="1">
      <c r="B117" s="27"/>
      <c r="C117" s="24" t="s">
        <v>22</v>
      </c>
      <c r="F117" s="22" t="str">
        <f>E15</f>
        <v>Nemocnice Šumperk a.s.</v>
      </c>
      <c r="I117" s="24" t="s">
        <v>28</v>
      </c>
      <c r="J117" s="25" t="str">
        <f>E21</f>
        <v>4DS, spol. s r. o. / LACHMAN STYL s. r. o.</v>
      </c>
      <c r="L117" s="27"/>
    </row>
    <row r="118" spans="2:65" s="1" customFormat="1" ht="15.2" customHeight="1">
      <c r="B118" s="27"/>
      <c r="C118" s="24" t="s">
        <v>26</v>
      </c>
      <c r="F118" s="22" t="str">
        <f>IF(E18="","",E18)</f>
        <v xml:space="preserve"> </v>
      </c>
      <c r="I118" s="24" t="s">
        <v>31</v>
      </c>
      <c r="J118" s="25" t="str">
        <f>E24</f>
        <v>Vladimír Mrázek</v>
      </c>
      <c r="L118" s="27"/>
    </row>
    <row r="119" spans="2:65" s="1" customFormat="1" ht="10.35" customHeight="1">
      <c r="B119" s="27"/>
      <c r="L119" s="27"/>
    </row>
    <row r="120" spans="2:65" s="10" customFormat="1" ht="29.25" customHeight="1">
      <c r="B120" s="107"/>
      <c r="C120" s="108" t="s">
        <v>115</v>
      </c>
      <c r="D120" s="109" t="s">
        <v>60</v>
      </c>
      <c r="E120" s="109" t="s">
        <v>56</v>
      </c>
      <c r="F120" s="109" t="s">
        <v>57</v>
      </c>
      <c r="G120" s="109" t="s">
        <v>116</v>
      </c>
      <c r="H120" s="109" t="s">
        <v>117</v>
      </c>
      <c r="I120" s="109" t="s">
        <v>118</v>
      </c>
      <c r="J120" s="109" t="s">
        <v>106</v>
      </c>
      <c r="K120" s="110" t="s">
        <v>119</v>
      </c>
      <c r="L120" s="107"/>
      <c r="M120" s="54" t="s">
        <v>1</v>
      </c>
      <c r="N120" s="55" t="s">
        <v>39</v>
      </c>
      <c r="O120" s="55" t="s">
        <v>120</v>
      </c>
      <c r="P120" s="55" t="s">
        <v>121</v>
      </c>
      <c r="Q120" s="55" t="s">
        <v>122</v>
      </c>
      <c r="R120" s="55" t="s">
        <v>123</v>
      </c>
      <c r="S120" s="55" t="s">
        <v>124</v>
      </c>
      <c r="T120" s="56" t="s">
        <v>125</v>
      </c>
    </row>
    <row r="121" spans="2:65" s="1" customFormat="1" ht="22.9" customHeight="1">
      <c r="B121" s="27"/>
      <c r="C121" s="59" t="s">
        <v>126</v>
      </c>
      <c r="J121" s="111">
        <f>BK121</f>
        <v>0</v>
      </c>
      <c r="L121" s="27"/>
      <c r="M121" s="57"/>
      <c r="N121" s="48"/>
      <c r="O121" s="48"/>
      <c r="P121" s="112">
        <f>P122</f>
        <v>0</v>
      </c>
      <c r="Q121" s="48"/>
      <c r="R121" s="112">
        <f>R122</f>
        <v>0</v>
      </c>
      <c r="S121" s="48"/>
      <c r="T121" s="113">
        <f>T122</f>
        <v>0</v>
      </c>
      <c r="AT121" s="15" t="s">
        <v>74</v>
      </c>
      <c r="AU121" s="15" t="s">
        <v>108</v>
      </c>
      <c r="BK121" s="114">
        <f>BK122</f>
        <v>0</v>
      </c>
    </row>
    <row r="122" spans="2:65" s="11" customFormat="1" ht="25.9" customHeight="1">
      <c r="B122" s="115"/>
      <c r="D122" s="116" t="s">
        <v>74</v>
      </c>
      <c r="E122" s="117" t="s">
        <v>127</v>
      </c>
      <c r="F122" s="117" t="s">
        <v>128</v>
      </c>
      <c r="J122" s="118">
        <f>BK122</f>
        <v>0</v>
      </c>
      <c r="L122" s="115"/>
      <c r="M122" s="119"/>
      <c r="P122" s="120">
        <f>P123+P127+P129+P134</f>
        <v>0</v>
      </c>
      <c r="R122" s="120">
        <f>R123+R127+R129+R134</f>
        <v>0</v>
      </c>
      <c r="T122" s="121">
        <f>T123+T127+T129+T134</f>
        <v>0</v>
      </c>
      <c r="AR122" s="116" t="s">
        <v>129</v>
      </c>
      <c r="AT122" s="122" t="s">
        <v>74</v>
      </c>
      <c r="AU122" s="122" t="s">
        <v>75</v>
      </c>
      <c r="AY122" s="116" t="s">
        <v>130</v>
      </c>
      <c r="BK122" s="123">
        <f>BK123+BK127+BK129+BK134</f>
        <v>0</v>
      </c>
    </row>
    <row r="123" spans="2:65" s="11" customFormat="1" ht="22.9" customHeight="1">
      <c r="B123" s="115"/>
      <c r="D123" s="116" t="s">
        <v>74</v>
      </c>
      <c r="E123" s="124" t="s">
        <v>131</v>
      </c>
      <c r="F123" s="124" t="s">
        <v>132</v>
      </c>
      <c r="J123" s="125">
        <f>BK123</f>
        <v>0</v>
      </c>
      <c r="L123" s="115"/>
      <c r="M123" s="119"/>
      <c r="P123" s="120">
        <f>SUM(P124:P126)</f>
        <v>0</v>
      </c>
      <c r="R123" s="120">
        <f>SUM(R124:R126)</f>
        <v>0</v>
      </c>
      <c r="T123" s="121">
        <f>SUM(T124:T126)</f>
        <v>0</v>
      </c>
      <c r="AR123" s="116" t="s">
        <v>129</v>
      </c>
      <c r="AT123" s="122" t="s">
        <v>74</v>
      </c>
      <c r="AU123" s="122" t="s">
        <v>83</v>
      </c>
      <c r="AY123" s="116" t="s">
        <v>130</v>
      </c>
      <c r="BK123" s="123">
        <f>SUM(BK124:BK126)</f>
        <v>0</v>
      </c>
    </row>
    <row r="124" spans="2:65" s="1" customFormat="1" ht="16.5" customHeight="1">
      <c r="B124" s="126"/>
      <c r="C124" s="127" t="s">
        <v>83</v>
      </c>
      <c r="D124" s="127" t="s">
        <v>133</v>
      </c>
      <c r="E124" s="128" t="s">
        <v>134</v>
      </c>
      <c r="F124" s="129" t="s">
        <v>135</v>
      </c>
      <c r="G124" s="130" t="s">
        <v>136</v>
      </c>
      <c r="H124" s="131">
        <v>1</v>
      </c>
      <c r="I124" s="132"/>
      <c r="J124" s="132">
        <f>ROUND(I124*H124,2)</f>
        <v>0</v>
      </c>
      <c r="K124" s="129" t="s">
        <v>1</v>
      </c>
      <c r="L124" s="27"/>
      <c r="M124" s="133" t="s">
        <v>1</v>
      </c>
      <c r="N124" s="134" t="s">
        <v>40</v>
      </c>
      <c r="O124" s="135">
        <v>0</v>
      </c>
      <c r="P124" s="135">
        <f>O124*H124</f>
        <v>0</v>
      </c>
      <c r="Q124" s="135">
        <v>0</v>
      </c>
      <c r="R124" s="135">
        <f>Q124*H124</f>
        <v>0</v>
      </c>
      <c r="S124" s="135">
        <v>0</v>
      </c>
      <c r="T124" s="136">
        <f>S124*H124</f>
        <v>0</v>
      </c>
      <c r="AR124" s="137" t="s">
        <v>137</v>
      </c>
      <c r="AT124" s="137" t="s">
        <v>133</v>
      </c>
      <c r="AU124" s="137" t="s">
        <v>85</v>
      </c>
      <c r="AY124" s="15" t="s">
        <v>130</v>
      </c>
      <c r="BE124" s="138">
        <f>IF(N124="základní",J124,0)</f>
        <v>0</v>
      </c>
      <c r="BF124" s="138">
        <f>IF(N124="snížená",J124,0)</f>
        <v>0</v>
      </c>
      <c r="BG124" s="138">
        <f>IF(N124="zákl. přenesená",J124,0)</f>
        <v>0</v>
      </c>
      <c r="BH124" s="138">
        <f>IF(N124="sníž. přenesená",J124,0)</f>
        <v>0</v>
      </c>
      <c r="BI124" s="138">
        <f>IF(N124="nulová",J124,0)</f>
        <v>0</v>
      </c>
      <c r="BJ124" s="15" t="s">
        <v>83</v>
      </c>
      <c r="BK124" s="138">
        <f>ROUND(I124*H124,2)</f>
        <v>0</v>
      </c>
      <c r="BL124" s="15" t="s">
        <v>137</v>
      </c>
      <c r="BM124" s="137" t="s">
        <v>138</v>
      </c>
    </row>
    <row r="125" spans="2:65" s="1" customFormat="1" ht="16.5" customHeight="1">
      <c r="B125" s="126"/>
      <c r="C125" s="127" t="s">
        <v>85</v>
      </c>
      <c r="D125" s="127" t="s">
        <v>133</v>
      </c>
      <c r="E125" s="128" t="s">
        <v>139</v>
      </c>
      <c r="F125" s="129" t="s">
        <v>140</v>
      </c>
      <c r="G125" s="130" t="s">
        <v>136</v>
      </c>
      <c r="H125" s="131">
        <v>1</v>
      </c>
      <c r="I125" s="132"/>
      <c r="J125" s="132">
        <f>ROUND(I125*H125,2)</f>
        <v>0</v>
      </c>
      <c r="K125" s="129" t="s">
        <v>1</v>
      </c>
      <c r="L125" s="27"/>
      <c r="M125" s="133" t="s">
        <v>1</v>
      </c>
      <c r="N125" s="134" t="s">
        <v>40</v>
      </c>
      <c r="O125" s="135">
        <v>0</v>
      </c>
      <c r="P125" s="135">
        <f>O125*H125</f>
        <v>0</v>
      </c>
      <c r="Q125" s="135">
        <v>0</v>
      </c>
      <c r="R125" s="135">
        <f>Q125*H125</f>
        <v>0</v>
      </c>
      <c r="S125" s="135">
        <v>0</v>
      </c>
      <c r="T125" s="136">
        <f>S125*H125</f>
        <v>0</v>
      </c>
      <c r="AR125" s="137" t="s">
        <v>137</v>
      </c>
      <c r="AT125" s="137" t="s">
        <v>133</v>
      </c>
      <c r="AU125" s="137" t="s">
        <v>85</v>
      </c>
      <c r="AY125" s="15" t="s">
        <v>130</v>
      </c>
      <c r="BE125" s="138">
        <f>IF(N125="základní",J125,0)</f>
        <v>0</v>
      </c>
      <c r="BF125" s="138">
        <f>IF(N125="snížená",J125,0)</f>
        <v>0</v>
      </c>
      <c r="BG125" s="138">
        <f>IF(N125="zákl. přenesená",J125,0)</f>
        <v>0</v>
      </c>
      <c r="BH125" s="138">
        <f>IF(N125="sníž. přenesená",J125,0)</f>
        <v>0</v>
      </c>
      <c r="BI125" s="138">
        <f>IF(N125="nulová",J125,0)</f>
        <v>0</v>
      </c>
      <c r="BJ125" s="15" t="s">
        <v>83</v>
      </c>
      <c r="BK125" s="138">
        <f>ROUND(I125*H125,2)</f>
        <v>0</v>
      </c>
      <c r="BL125" s="15" t="s">
        <v>137</v>
      </c>
      <c r="BM125" s="137" t="s">
        <v>141</v>
      </c>
    </row>
    <row r="126" spans="2:65" s="1" customFormat="1" ht="16.5" customHeight="1">
      <c r="B126" s="126"/>
      <c r="C126" s="127" t="s">
        <v>142</v>
      </c>
      <c r="D126" s="127" t="s">
        <v>133</v>
      </c>
      <c r="E126" s="128" t="s">
        <v>143</v>
      </c>
      <c r="F126" s="129" t="s">
        <v>144</v>
      </c>
      <c r="G126" s="130" t="s">
        <v>136</v>
      </c>
      <c r="H126" s="131">
        <v>1</v>
      </c>
      <c r="I126" s="132"/>
      <c r="J126" s="132">
        <f>ROUND(I126*H126,2)</f>
        <v>0</v>
      </c>
      <c r="K126" s="129" t="s">
        <v>1</v>
      </c>
      <c r="L126" s="27"/>
      <c r="M126" s="133" t="s">
        <v>1</v>
      </c>
      <c r="N126" s="134" t="s">
        <v>40</v>
      </c>
      <c r="O126" s="135">
        <v>0</v>
      </c>
      <c r="P126" s="135">
        <f>O126*H126</f>
        <v>0</v>
      </c>
      <c r="Q126" s="135">
        <v>0</v>
      </c>
      <c r="R126" s="135">
        <f>Q126*H126</f>
        <v>0</v>
      </c>
      <c r="S126" s="135">
        <v>0</v>
      </c>
      <c r="T126" s="136">
        <f>S126*H126</f>
        <v>0</v>
      </c>
      <c r="AR126" s="137" t="s">
        <v>137</v>
      </c>
      <c r="AT126" s="137" t="s">
        <v>133</v>
      </c>
      <c r="AU126" s="137" t="s">
        <v>85</v>
      </c>
      <c r="AY126" s="15" t="s">
        <v>130</v>
      </c>
      <c r="BE126" s="138">
        <f>IF(N126="základní",J126,0)</f>
        <v>0</v>
      </c>
      <c r="BF126" s="138">
        <f>IF(N126="snížená",J126,0)</f>
        <v>0</v>
      </c>
      <c r="BG126" s="138">
        <f>IF(N126="zákl. přenesená",J126,0)</f>
        <v>0</v>
      </c>
      <c r="BH126" s="138">
        <f>IF(N126="sníž. přenesená",J126,0)</f>
        <v>0</v>
      </c>
      <c r="BI126" s="138">
        <f>IF(N126="nulová",J126,0)</f>
        <v>0</v>
      </c>
      <c r="BJ126" s="15" t="s">
        <v>83</v>
      </c>
      <c r="BK126" s="138">
        <f>ROUND(I126*H126,2)</f>
        <v>0</v>
      </c>
      <c r="BL126" s="15" t="s">
        <v>137</v>
      </c>
      <c r="BM126" s="137" t="s">
        <v>145</v>
      </c>
    </row>
    <row r="127" spans="2:65" s="11" customFormat="1" ht="22.9" customHeight="1">
      <c r="B127" s="115"/>
      <c r="D127" s="116" t="s">
        <v>74</v>
      </c>
      <c r="E127" s="124" t="s">
        <v>146</v>
      </c>
      <c r="F127" s="124" t="s">
        <v>147</v>
      </c>
      <c r="J127" s="125">
        <f>BK127</f>
        <v>0</v>
      </c>
      <c r="L127" s="115"/>
      <c r="M127" s="119"/>
      <c r="P127" s="120">
        <f>P128</f>
        <v>0</v>
      </c>
      <c r="R127" s="120">
        <f>R128</f>
        <v>0</v>
      </c>
      <c r="T127" s="121">
        <f>T128</f>
        <v>0</v>
      </c>
      <c r="AR127" s="116" t="s">
        <v>129</v>
      </c>
      <c r="AT127" s="122" t="s">
        <v>74</v>
      </c>
      <c r="AU127" s="122" t="s">
        <v>83</v>
      </c>
      <c r="AY127" s="116" t="s">
        <v>130</v>
      </c>
      <c r="BK127" s="123">
        <f>BK128</f>
        <v>0</v>
      </c>
    </row>
    <row r="128" spans="2:65" s="1" customFormat="1" ht="16.5" customHeight="1">
      <c r="B128" s="126"/>
      <c r="C128" s="127" t="s">
        <v>148</v>
      </c>
      <c r="D128" s="127" t="s">
        <v>133</v>
      </c>
      <c r="E128" s="128" t="s">
        <v>149</v>
      </c>
      <c r="F128" s="129" t="s">
        <v>147</v>
      </c>
      <c r="G128" s="130" t="s">
        <v>136</v>
      </c>
      <c r="H128" s="131">
        <v>1</v>
      </c>
      <c r="I128" s="132"/>
      <c r="J128" s="132">
        <f>ROUND(I128*H128,2)</f>
        <v>0</v>
      </c>
      <c r="K128" s="129" t="s">
        <v>1</v>
      </c>
      <c r="L128" s="27"/>
      <c r="M128" s="133" t="s">
        <v>1</v>
      </c>
      <c r="N128" s="134" t="s">
        <v>40</v>
      </c>
      <c r="O128" s="135">
        <v>0</v>
      </c>
      <c r="P128" s="135">
        <f>O128*H128</f>
        <v>0</v>
      </c>
      <c r="Q128" s="135">
        <v>0</v>
      </c>
      <c r="R128" s="135">
        <f>Q128*H128</f>
        <v>0</v>
      </c>
      <c r="S128" s="135">
        <v>0</v>
      </c>
      <c r="T128" s="136">
        <f>S128*H128</f>
        <v>0</v>
      </c>
      <c r="AR128" s="137" t="s">
        <v>137</v>
      </c>
      <c r="AT128" s="137" t="s">
        <v>133</v>
      </c>
      <c r="AU128" s="137" t="s">
        <v>85</v>
      </c>
      <c r="AY128" s="15" t="s">
        <v>130</v>
      </c>
      <c r="BE128" s="138">
        <f>IF(N128="základní",J128,0)</f>
        <v>0</v>
      </c>
      <c r="BF128" s="138">
        <f>IF(N128="snížená",J128,0)</f>
        <v>0</v>
      </c>
      <c r="BG128" s="138">
        <f>IF(N128="zákl. přenesená",J128,0)</f>
        <v>0</v>
      </c>
      <c r="BH128" s="138">
        <f>IF(N128="sníž. přenesená",J128,0)</f>
        <v>0</v>
      </c>
      <c r="BI128" s="138">
        <f>IF(N128="nulová",J128,0)</f>
        <v>0</v>
      </c>
      <c r="BJ128" s="15" t="s">
        <v>83</v>
      </c>
      <c r="BK128" s="138">
        <f>ROUND(I128*H128,2)</f>
        <v>0</v>
      </c>
      <c r="BL128" s="15" t="s">
        <v>137</v>
      </c>
      <c r="BM128" s="137" t="s">
        <v>150</v>
      </c>
    </row>
    <row r="129" spans="2:65" s="11" customFormat="1" ht="22.9" customHeight="1">
      <c r="B129" s="115"/>
      <c r="D129" s="116" t="s">
        <v>74</v>
      </c>
      <c r="E129" s="124" t="s">
        <v>151</v>
      </c>
      <c r="F129" s="124" t="s">
        <v>152</v>
      </c>
      <c r="J129" s="125">
        <f>BK129</f>
        <v>0</v>
      </c>
      <c r="L129" s="115"/>
      <c r="M129" s="119"/>
      <c r="P129" s="120">
        <f>SUM(P130:P133)</f>
        <v>0</v>
      </c>
      <c r="R129" s="120">
        <f>SUM(R130:R133)</f>
        <v>0</v>
      </c>
      <c r="T129" s="121">
        <f>SUM(T130:T133)</f>
        <v>0</v>
      </c>
      <c r="AR129" s="116" t="s">
        <v>129</v>
      </c>
      <c r="AT129" s="122" t="s">
        <v>74</v>
      </c>
      <c r="AU129" s="122" t="s">
        <v>83</v>
      </c>
      <c r="AY129" s="116" t="s">
        <v>130</v>
      </c>
      <c r="BK129" s="123">
        <f>SUM(BK130:BK133)</f>
        <v>0</v>
      </c>
    </row>
    <row r="130" spans="2:65" s="1" customFormat="1" ht="16.5" customHeight="1">
      <c r="B130" s="126"/>
      <c r="C130" s="127" t="s">
        <v>129</v>
      </c>
      <c r="D130" s="127" t="s">
        <v>133</v>
      </c>
      <c r="E130" s="128" t="s">
        <v>153</v>
      </c>
      <c r="F130" s="129" t="s">
        <v>154</v>
      </c>
      <c r="G130" s="130" t="s">
        <v>136</v>
      </c>
      <c r="H130" s="131">
        <v>1</v>
      </c>
      <c r="I130" s="132"/>
      <c r="J130" s="132">
        <f>ROUND(I130*H130,2)</f>
        <v>0</v>
      </c>
      <c r="K130" s="129" t="s">
        <v>1</v>
      </c>
      <c r="L130" s="27"/>
      <c r="M130" s="133" t="s">
        <v>1</v>
      </c>
      <c r="N130" s="134" t="s">
        <v>40</v>
      </c>
      <c r="O130" s="135">
        <v>0</v>
      </c>
      <c r="P130" s="135">
        <f>O130*H130</f>
        <v>0</v>
      </c>
      <c r="Q130" s="135">
        <v>0</v>
      </c>
      <c r="R130" s="135">
        <f>Q130*H130</f>
        <v>0</v>
      </c>
      <c r="S130" s="135">
        <v>0</v>
      </c>
      <c r="T130" s="136">
        <f>S130*H130</f>
        <v>0</v>
      </c>
      <c r="AR130" s="137" t="s">
        <v>137</v>
      </c>
      <c r="AT130" s="137" t="s">
        <v>133</v>
      </c>
      <c r="AU130" s="137" t="s">
        <v>85</v>
      </c>
      <c r="AY130" s="15" t="s">
        <v>130</v>
      </c>
      <c r="BE130" s="138">
        <f>IF(N130="základní",J130,0)</f>
        <v>0</v>
      </c>
      <c r="BF130" s="138">
        <f>IF(N130="snížená",J130,0)</f>
        <v>0</v>
      </c>
      <c r="BG130" s="138">
        <f>IF(N130="zákl. přenesená",J130,0)</f>
        <v>0</v>
      </c>
      <c r="BH130" s="138">
        <f>IF(N130="sníž. přenesená",J130,0)</f>
        <v>0</v>
      </c>
      <c r="BI130" s="138">
        <f>IF(N130="nulová",J130,0)</f>
        <v>0</v>
      </c>
      <c r="BJ130" s="15" t="s">
        <v>83</v>
      </c>
      <c r="BK130" s="138">
        <f>ROUND(I130*H130,2)</f>
        <v>0</v>
      </c>
      <c r="BL130" s="15" t="s">
        <v>137</v>
      </c>
      <c r="BM130" s="137" t="s">
        <v>155</v>
      </c>
    </row>
    <row r="131" spans="2:65" s="1" customFormat="1" ht="16.5" customHeight="1">
      <c r="B131" s="126"/>
      <c r="C131" s="127" t="s">
        <v>156</v>
      </c>
      <c r="D131" s="127" t="s">
        <v>133</v>
      </c>
      <c r="E131" s="128" t="s">
        <v>157</v>
      </c>
      <c r="F131" s="129" t="s">
        <v>158</v>
      </c>
      <c r="G131" s="130" t="s">
        <v>136</v>
      </c>
      <c r="H131" s="131">
        <v>1</v>
      </c>
      <c r="I131" s="132"/>
      <c r="J131" s="132">
        <f>ROUND(I131*H131,2)</f>
        <v>0</v>
      </c>
      <c r="K131" s="129" t="s">
        <v>1</v>
      </c>
      <c r="L131" s="27"/>
      <c r="M131" s="133" t="s">
        <v>1</v>
      </c>
      <c r="N131" s="134" t="s">
        <v>40</v>
      </c>
      <c r="O131" s="135">
        <v>0</v>
      </c>
      <c r="P131" s="135">
        <f>O131*H131</f>
        <v>0</v>
      </c>
      <c r="Q131" s="135">
        <v>0</v>
      </c>
      <c r="R131" s="135">
        <f>Q131*H131</f>
        <v>0</v>
      </c>
      <c r="S131" s="135">
        <v>0</v>
      </c>
      <c r="T131" s="136">
        <f>S131*H131</f>
        <v>0</v>
      </c>
      <c r="AR131" s="137" t="s">
        <v>137</v>
      </c>
      <c r="AT131" s="137" t="s">
        <v>133</v>
      </c>
      <c r="AU131" s="137" t="s">
        <v>85</v>
      </c>
      <c r="AY131" s="15" t="s">
        <v>130</v>
      </c>
      <c r="BE131" s="138">
        <f>IF(N131="základní",J131,0)</f>
        <v>0</v>
      </c>
      <c r="BF131" s="138">
        <f>IF(N131="snížená",J131,0)</f>
        <v>0</v>
      </c>
      <c r="BG131" s="138">
        <f>IF(N131="zákl. přenesená",J131,0)</f>
        <v>0</v>
      </c>
      <c r="BH131" s="138">
        <f>IF(N131="sníž. přenesená",J131,0)</f>
        <v>0</v>
      </c>
      <c r="BI131" s="138">
        <f>IF(N131="nulová",J131,0)</f>
        <v>0</v>
      </c>
      <c r="BJ131" s="15" t="s">
        <v>83</v>
      </c>
      <c r="BK131" s="138">
        <f>ROUND(I131*H131,2)</f>
        <v>0</v>
      </c>
      <c r="BL131" s="15" t="s">
        <v>137</v>
      </c>
      <c r="BM131" s="137" t="s">
        <v>159</v>
      </c>
    </row>
    <row r="132" spans="2:65" s="1" customFormat="1" ht="16.5" customHeight="1">
      <c r="B132" s="126"/>
      <c r="C132" s="127" t="s">
        <v>160</v>
      </c>
      <c r="D132" s="127" t="s">
        <v>133</v>
      </c>
      <c r="E132" s="128" t="s">
        <v>161</v>
      </c>
      <c r="F132" s="129" t="s">
        <v>162</v>
      </c>
      <c r="G132" s="130" t="s">
        <v>136</v>
      </c>
      <c r="H132" s="131">
        <v>1</v>
      </c>
      <c r="I132" s="132"/>
      <c r="J132" s="132">
        <f>ROUND(I132*H132,2)</f>
        <v>0</v>
      </c>
      <c r="K132" s="129" t="s">
        <v>1</v>
      </c>
      <c r="L132" s="27"/>
      <c r="M132" s="133" t="s">
        <v>1</v>
      </c>
      <c r="N132" s="134" t="s">
        <v>40</v>
      </c>
      <c r="O132" s="135">
        <v>0</v>
      </c>
      <c r="P132" s="135">
        <f>O132*H132</f>
        <v>0</v>
      </c>
      <c r="Q132" s="135">
        <v>0</v>
      </c>
      <c r="R132" s="135">
        <f>Q132*H132</f>
        <v>0</v>
      </c>
      <c r="S132" s="135">
        <v>0</v>
      </c>
      <c r="T132" s="136">
        <f>S132*H132</f>
        <v>0</v>
      </c>
      <c r="AR132" s="137" t="s">
        <v>137</v>
      </c>
      <c r="AT132" s="137" t="s">
        <v>133</v>
      </c>
      <c r="AU132" s="137" t="s">
        <v>85</v>
      </c>
      <c r="AY132" s="15" t="s">
        <v>130</v>
      </c>
      <c r="BE132" s="138">
        <f>IF(N132="základní",J132,0)</f>
        <v>0</v>
      </c>
      <c r="BF132" s="138">
        <f>IF(N132="snížená",J132,0)</f>
        <v>0</v>
      </c>
      <c r="BG132" s="138">
        <f>IF(N132="zákl. přenesená",J132,0)</f>
        <v>0</v>
      </c>
      <c r="BH132" s="138">
        <f>IF(N132="sníž. přenesená",J132,0)</f>
        <v>0</v>
      </c>
      <c r="BI132" s="138">
        <f>IF(N132="nulová",J132,0)</f>
        <v>0</v>
      </c>
      <c r="BJ132" s="15" t="s">
        <v>83</v>
      </c>
      <c r="BK132" s="138">
        <f>ROUND(I132*H132,2)</f>
        <v>0</v>
      </c>
      <c r="BL132" s="15" t="s">
        <v>137</v>
      </c>
      <c r="BM132" s="137" t="s">
        <v>163</v>
      </c>
    </row>
    <row r="133" spans="2:65" s="1" customFormat="1" ht="16.5" customHeight="1">
      <c r="B133" s="126"/>
      <c r="C133" s="127" t="s">
        <v>164</v>
      </c>
      <c r="D133" s="127" t="s">
        <v>133</v>
      </c>
      <c r="E133" s="128" t="s">
        <v>165</v>
      </c>
      <c r="F133" s="129" t="s">
        <v>166</v>
      </c>
      <c r="G133" s="130" t="s">
        <v>136</v>
      </c>
      <c r="H133" s="131">
        <v>1</v>
      </c>
      <c r="I133" s="132"/>
      <c r="J133" s="132">
        <f>ROUND(I133*H133,2)</f>
        <v>0</v>
      </c>
      <c r="K133" s="129" t="s">
        <v>1</v>
      </c>
      <c r="L133" s="27"/>
      <c r="M133" s="133" t="s">
        <v>1</v>
      </c>
      <c r="N133" s="134" t="s">
        <v>40</v>
      </c>
      <c r="O133" s="135">
        <v>0</v>
      </c>
      <c r="P133" s="135">
        <f>O133*H133</f>
        <v>0</v>
      </c>
      <c r="Q133" s="135">
        <v>0</v>
      </c>
      <c r="R133" s="135">
        <f>Q133*H133</f>
        <v>0</v>
      </c>
      <c r="S133" s="135">
        <v>0</v>
      </c>
      <c r="T133" s="136">
        <f>S133*H133</f>
        <v>0</v>
      </c>
      <c r="AR133" s="137" t="s">
        <v>137</v>
      </c>
      <c r="AT133" s="137" t="s">
        <v>133</v>
      </c>
      <c r="AU133" s="137" t="s">
        <v>85</v>
      </c>
      <c r="AY133" s="15" t="s">
        <v>130</v>
      </c>
      <c r="BE133" s="138">
        <f>IF(N133="základní",J133,0)</f>
        <v>0</v>
      </c>
      <c r="BF133" s="138">
        <f>IF(N133="snížená",J133,0)</f>
        <v>0</v>
      </c>
      <c r="BG133" s="138">
        <f>IF(N133="zákl. přenesená",J133,0)</f>
        <v>0</v>
      </c>
      <c r="BH133" s="138">
        <f>IF(N133="sníž. přenesená",J133,0)</f>
        <v>0</v>
      </c>
      <c r="BI133" s="138">
        <f>IF(N133="nulová",J133,0)</f>
        <v>0</v>
      </c>
      <c r="BJ133" s="15" t="s">
        <v>83</v>
      </c>
      <c r="BK133" s="138">
        <f>ROUND(I133*H133,2)</f>
        <v>0</v>
      </c>
      <c r="BL133" s="15" t="s">
        <v>137</v>
      </c>
      <c r="BM133" s="137" t="s">
        <v>167</v>
      </c>
    </row>
    <row r="134" spans="2:65" s="11" customFormat="1" ht="22.9" customHeight="1">
      <c r="B134" s="115"/>
      <c r="D134" s="116" t="s">
        <v>74</v>
      </c>
      <c r="E134" s="124" t="s">
        <v>168</v>
      </c>
      <c r="F134" s="124" t="s">
        <v>169</v>
      </c>
      <c r="J134" s="125">
        <f>BK134</f>
        <v>0</v>
      </c>
      <c r="L134" s="115"/>
      <c r="M134" s="119"/>
      <c r="P134" s="120">
        <f>P135</f>
        <v>0</v>
      </c>
      <c r="R134" s="120">
        <f>R135</f>
        <v>0</v>
      </c>
      <c r="T134" s="121">
        <f>T135</f>
        <v>0</v>
      </c>
      <c r="AR134" s="116" t="s">
        <v>129</v>
      </c>
      <c r="AT134" s="122" t="s">
        <v>74</v>
      </c>
      <c r="AU134" s="122" t="s">
        <v>83</v>
      </c>
      <c r="AY134" s="116" t="s">
        <v>130</v>
      </c>
      <c r="BK134" s="123">
        <f>BK135</f>
        <v>0</v>
      </c>
    </row>
    <row r="135" spans="2:65" s="1" customFormat="1" ht="16.5" customHeight="1">
      <c r="B135" s="126"/>
      <c r="C135" s="127" t="s">
        <v>170</v>
      </c>
      <c r="D135" s="127" t="s">
        <v>133</v>
      </c>
      <c r="E135" s="128" t="s">
        <v>171</v>
      </c>
      <c r="F135" s="129" t="s">
        <v>172</v>
      </c>
      <c r="G135" s="130" t="s">
        <v>136</v>
      </c>
      <c r="H135" s="131">
        <v>1</v>
      </c>
      <c r="I135" s="132"/>
      <c r="J135" s="132">
        <f>ROUND(I135*H135,2)</f>
        <v>0</v>
      </c>
      <c r="K135" s="129" t="s">
        <v>1</v>
      </c>
      <c r="L135" s="27"/>
      <c r="M135" s="139" t="s">
        <v>1</v>
      </c>
      <c r="N135" s="140" t="s">
        <v>40</v>
      </c>
      <c r="O135" s="141">
        <v>0</v>
      </c>
      <c r="P135" s="141">
        <f>O135*H135</f>
        <v>0</v>
      </c>
      <c r="Q135" s="141">
        <v>0</v>
      </c>
      <c r="R135" s="141">
        <f>Q135*H135</f>
        <v>0</v>
      </c>
      <c r="S135" s="141">
        <v>0</v>
      </c>
      <c r="T135" s="142">
        <f>S135*H135</f>
        <v>0</v>
      </c>
      <c r="AR135" s="137" t="s">
        <v>137</v>
      </c>
      <c r="AT135" s="137" t="s">
        <v>133</v>
      </c>
      <c r="AU135" s="137" t="s">
        <v>85</v>
      </c>
      <c r="AY135" s="15" t="s">
        <v>130</v>
      </c>
      <c r="BE135" s="138">
        <f>IF(N135="základní",J135,0)</f>
        <v>0</v>
      </c>
      <c r="BF135" s="138">
        <f>IF(N135="snížená",J135,0)</f>
        <v>0</v>
      </c>
      <c r="BG135" s="138">
        <f>IF(N135="zákl. přenesená",J135,0)</f>
        <v>0</v>
      </c>
      <c r="BH135" s="138">
        <f>IF(N135="sníž. přenesená",J135,0)</f>
        <v>0</v>
      </c>
      <c r="BI135" s="138">
        <f>IF(N135="nulová",J135,0)</f>
        <v>0</v>
      </c>
      <c r="BJ135" s="15" t="s">
        <v>83</v>
      </c>
      <c r="BK135" s="138">
        <f>ROUND(I135*H135,2)</f>
        <v>0</v>
      </c>
      <c r="BL135" s="15" t="s">
        <v>137</v>
      </c>
      <c r="BM135" s="137" t="s">
        <v>173</v>
      </c>
    </row>
    <row r="136" spans="2:65" s="1" customFormat="1" ht="6.95" customHeight="1">
      <c r="B136" s="39"/>
      <c r="C136" s="40"/>
      <c r="D136" s="40"/>
      <c r="E136" s="40"/>
      <c r="F136" s="40"/>
      <c r="G136" s="40"/>
      <c r="H136" s="40"/>
      <c r="I136" s="40"/>
      <c r="J136" s="40"/>
      <c r="K136" s="40"/>
      <c r="L136" s="27"/>
    </row>
  </sheetData>
  <autoFilter ref="C120:K135" xr:uid="{00000000-0009-0000-0000-000001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BM157"/>
  <sheetViews>
    <sheetView showGridLines="0" view="pageBreakPreview" zoomScaleNormal="100" zoomScaleSheetLayoutView="100" workbookViewId="0">
      <selection activeCell="I129" sqref="I129:I14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7" t="s">
        <v>5</v>
      </c>
      <c r="M2" s="168"/>
      <c r="N2" s="168"/>
      <c r="O2" s="168"/>
      <c r="P2" s="168"/>
      <c r="Q2" s="168"/>
      <c r="R2" s="168"/>
      <c r="S2" s="168"/>
      <c r="T2" s="168"/>
      <c r="U2" s="168"/>
      <c r="V2" s="168"/>
      <c r="AT2" s="15" t="s">
        <v>88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101</v>
      </c>
      <c r="L4" s="18"/>
      <c r="M4" s="83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4" t="s">
        <v>14</v>
      </c>
      <c r="L6" s="18"/>
    </row>
    <row r="7" spans="2:46" ht="26.25" customHeight="1">
      <c r="B7" s="18"/>
      <c r="E7" s="202" t="str">
        <f>'Rekapitulace stavby'!K6</f>
        <v>Pavilon C – Obnova hlavního vstupu odd. Rehabilitace a služebního vstupu oddělení Operačních sálů, 1.NP</v>
      </c>
      <c r="F7" s="203"/>
      <c r="G7" s="203"/>
      <c r="H7" s="203"/>
      <c r="L7" s="18"/>
    </row>
    <row r="8" spans="2:46" s="1" customFormat="1" ht="12" customHeight="1">
      <c r="B8" s="27"/>
      <c r="D8" s="24" t="s">
        <v>102</v>
      </c>
      <c r="L8" s="27"/>
    </row>
    <row r="9" spans="2:46" s="1" customFormat="1" ht="16.5" customHeight="1">
      <c r="B9" s="27"/>
      <c r="E9" s="192" t="s">
        <v>174</v>
      </c>
      <c r="F9" s="201"/>
      <c r="G9" s="201"/>
      <c r="H9" s="201"/>
      <c r="L9" s="27"/>
    </row>
    <row r="10" spans="2:46" s="1" customFormat="1">
      <c r="B10" s="27"/>
      <c r="L10" s="27"/>
    </row>
    <row r="11" spans="2:46" s="1" customFormat="1" ht="12" customHeight="1">
      <c r="B11" s="27"/>
      <c r="D11" s="24" t="s">
        <v>16</v>
      </c>
      <c r="F11" s="22" t="s">
        <v>1</v>
      </c>
      <c r="I11" s="24" t="s">
        <v>17</v>
      </c>
      <c r="J11" s="22" t="s">
        <v>1</v>
      </c>
      <c r="L11" s="27"/>
    </row>
    <row r="12" spans="2:46" s="1" customFormat="1" ht="12" customHeight="1">
      <c r="B12" s="27"/>
      <c r="D12" s="24" t="s">
        <v>18</v>
      </c>
      <c r="F12" s="22" t="s">
        <v>19</v>
      </c>
      <c r="I12" s="24" t="s">
        <v>20</v>
      </c>
      <c r="J12" s="47" t="str">
        <f>'Rekapitulace stavby'!AN8</f>
        <v>15. 6. 2023</v>
      </c>
      <c r="L12" s="27"/>
    </row>
    <row r="13" spans="2:46" s="1" customFormat="1" ht="10.9" customHeight="1">
      <c r="B13" s="27"/>
      <c r="L13" s="27"/>
    </row>
    <row r="14" spans="2:46" s="1" customFormat="1" ht="12" customHeight="1">
      <c r="B14" s="27"/>
      <c r="D14" s="24" t="s">
        <v>22</v>
      </c>
      <c r="I14" s="24" t="s">
        <v>23</v>
      </c>
      <c r="J14" s="22" t="s">
        <v>1</v>
      </c>
      <c r="L14" s="27"/>
    </row>
    <row r="15" spans="2:46" s="1" customFormat="1" ht="18" customHeight="1">
      <c r="B15" s="27"/>
      <c r="E15" s="22" t="s">
        <v>24</v>
      </c>
      <c r="I15" s="24" t="s">
        <v>25</v>
      </c>
      <c r="J15" s="22" t="s">
        <v>1</v>
      </c>
      <c r="L15" s="27"/>
    </row>
    <row r="16" spans="2:46" s="1" customFormat="1" ht="6.95" customHeight="1">
      <c r="B16" s="27"/>
      <c r="L16" s="27"/>
    </row>
    <row r="17" spans="2:12" s="1" customFormat="1" ht="12" customHeight="1">
      <c r="B17" s="27"/>
      <c r="D17" s="24" t="s">
        <v>26</v>
      </c>
      <c r="I17" s="24" t="s">
        <v>23</v>
      </c>
      <c r="J17" s="22" t="str">
        <f>'Rekapitulace stavby'!AN13</f>
        <v/>
      </c>
      <c r="L17" s="27"/>
    </row>
    <row r="18" spans="2:12" s="1" customFormat="1" ht="18" customHeight="1">
      <c r="B18" s="27"/>
      <c r="E18" s="176" t="str">
        <f>'Rekapitulace stavby'!E14</f>
        <v xml:space="preserve"> </v>
      </c>
      <c r="F18" s="176"/>
      <c r="G18" s="176"/>
      <c r="H18" s="176"/>
      <c r="I18" s="24" t="s">
        <v>25</v>
      </c>
      <c r="J18" s="22" t="str">
        <f>'Rekapitulace stavby'!AN14</f>
        <v/>
      </c>
      <c r="L18" s="27"/>
    </row>
    <row r="19" spans="2:12" s="1" customFormat="1" ht="6.95" customHeight="1">
      <c r="B19" s="27"/>
      <c r="L19" s="27"/>
    </row>
    <row r="20" spans="2:12" s="1" customFormat="1" ht="12" customHeight="1">
      <c r="B20" s="27"/>
      <c r="D20" s="24" t="s">
        <v>28</v>
      </c>
      <c r="I20" s="24" t="s">
        <v>23</v>
      </c>
      <c r="J20" s="22" t="s">
        <v>1</v>
      </c>
      <c r="L20" s="27"/>
    </row>
    <row r="21" spans="2:12" s="1" customFormat="1" ht="18" customHeight="1">
      <c r="B21" s="27"/>
      <c r="E21" s="22" t="s">
        <v>29</v>
      </c>
      <c r="I21" s="24" t="s">
        <v>25</v>
      </c>
      <c r="J21" s="22" t="s">
        <v>1</v>
      </c>
      <c r="L21" s="27"/>
    </row>
    <row r="22" spans="2:12" s="1" customFormat="1" ht="6.95" customHeight="1">
      <c r="B22" s="27"/>
      <c r="L22" s="27"/>
    </row>
    <row r="23" spans="2:12" s="1" customFormat="1" ht="12" customHeight="1">
      <c r="B23" s="27"/>
      <c r="D23" s="24" t="s">
        <v>31</v>
      </c>
      <c r="I23" s="24" t="s">
        <v>23</v>
      </c>
      <c r="J23" s="22" t="s">
        <v>1</v>
      </c>
      <c r="L23" s="27"/>
    </row>
    <row r="24" spans="2:12" s="1" customFormat="1" ht="18" customHeight="1">
      <c r="B24" s="27"/>
      <c r="E24" s="22" t="s">
        <v>32</v>
      </c>
      <c r="I24" s="24" t="s">
        <v>25</v>
      </c>
      <c r="J24" s="22" t="s">
        <v>1</v>
      </c>
      <c r="L24" s="27"/>
    </row>
    <row r="25" spans="2:12" s="1" customFormat="1" ht="6.95" customHeight="1">
      <c r="B25" s="27"/>
      <c r="L25" s="27"/>
    </row>
    <row r="26" spans="2:12" s="1" customFormat="1" ht="12" customHeight="1">
      <c r="B26" s="27"/>
      <c r="D26" s="24" t="s">
        <v>33</v>
      </c>
      <c r="L26" s="27"/>
    </row>
    <row r="27" spans="2:12" s="7" customFormat="1" ht="16.5" customHeight="1">
      <c r="B27" s="84"/>
      <c r="E27" s="178" t="s">
        <v>1</v>
      </c>
      <c r="F27" s="178"/>
      <c r="G27" s="178"/>
      <c r="H27" s="178"/>
      <c r="L27" s="84"/>
    </row>
    <row r="28" spans="2:12" s="1" customFormat="1" ht="6.95" customHeight="1">
      <c r="B28" s="27"/>
      <c r="L28" s="27"/>
    </row>
    <row r="29" spans="2:12" s="1" customFormat="1" ht="6.95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customHeight="1">
      <c r="B30" s="27"/>
      <c r="D30" s="85" t="s">
        <v>35</v>
      </c>
      <c r="J30" s="61">
        <f>ROUND(J126, 2)</f>
        <v>0</v>
      </c>
      <c r="L30" s="27"/>
    </row>
    <row r="31" spans="2:12" s="1" customFormat="1" ht="6.95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customHeight="1">
      <c r="B32" s="27"/>
      <c r="F32" s="30" t="s">
        <v>37</v>
      </c>
      <c r="I32" s="30" t="s">
        <v>36</v>
      </c>
      <c r="J32" s="30" t="s">
        <v>38</v>
      </c>
      <c r="L32" s="27"/>
    </row>
    <row r="33" spans="2:12" s="1" customFormat="1" ht="14.45" customHeight="1">
      <c r="B33" s="27"/>
      <c r="D33" s="50" t="s">
        <v>39</v>
      </c>
      <c r="E33" s="24" t="s">
        <v>40</v>
      </c>
      <c r="F33" s="86">
        <f>ROUND((SUM(BE126:BE156)),  2)</f>
        <v>0</v>
      </c>
      <c r="I33" s="87">
        <v>0.21</v>
      </c>
      <c r="J33" s="86">
        <f>ROUND(((SUM(BE126:BE156))*I33),  2)</f>
        <v>0</v>
      </c>
      <c r="L33" s="27"/>
    </row>
    <row r="34" spans="2:12" s="1" customFormat="1" ht="14.45" customHeight="1">
      <c r="B34" s="27"/>
      <c r="E34" s="24" t="s">
        <v>41</v>
      </c>
      <c r="F34" s="86">
        <f>ROUND((SUM(BF126:BF156)),  2)</f>
        <v>0</v>
      </c>
      <c r="I34" s="87">
        <v>0.15</v>
      </c>
      <c r="J34" s="86">
        <f>ROUND(((SUM(BF126:BF156))*I34),  2)</f>
        <v>0</v>
      </c>
      <c r="L34" s="27"/>
    </row>
    <row r="35" spans="2:12" s="1" customFormat="1" ht="14.45" hidden="1" customHeight="1">
      <c r="B35" s="27"/>
      <c r="E35" s="24" t="s">
        <v>42</v>
      </c>
      <c r="F35" s="86">
        <f>ROUND((SUM(BG126:BG156)),  2)</f>
        <v>0</v>
      </c>
      <c r="I35" s="87">
        <v>0.21</v>
      </c>
      <c r="J35" s="86">
        <f>0</f>
        <v>0</v>
      </c>
      <c r="L35" s="27"/>
    </row>
    <row r="36" spans="2:12" s="1" customFormat="1" ht="14.45" hidden="1" customHeight="1">
      <c r="B36" s="27"/>
      <c r="E36" s="24" t="s">
        <v>43</v>
      </c>
      <c r="F36" s="86">
        <f>ROUND((SUM(BH126:BH156)),  2)</f>
        <v>0</v>
      </c>
      <c r="I36" s="87">
        <v>0.15</v>
      </c>
      <c r="J36" s="86">
        <f>0</f>
        <v>0</v>
      </c>
      <c r="L36" s="27"/>
    </row>
    <row r="37" spans="2:12" s="1" customFormat="1" ht="14.45" hidden="1" customHeight="1">
      <c r="B37" s="27"/>
      <c r="E37" s="24" t="s">
        <v>44</v>
      </c>
      <c r="F37" s="86">
        <f>ROUND((SUM(BI126:BI156)),  2)</f>
        <v>0</v>
      </c>
      <c r="I37" s="87">
        <v>0</v>
      </c>
      <c r="J37" s="86">
        <f>0</f>
        <v>0</v>
      </c>
      <c r="L37" s="27"/>
    </row>
    <row r="38" spans="2:12" s="1" customFormat="1" ht="6.95" customHeight="1">
      <c r="B38" s="27"/>
      <c r="L38" s="27"/>
    </row>
    <row r="39" spans="2:12" s="1" customFormat="1" ht="25.35" customHeight="1">
      <c r="B39" s="27"/>
      <c r="C39" s="88"/>
      <c r="D39" s="89" t="s">
        <v>45</v>
      </c>
      <c r="E39" s="52"/>
      <c r="F39" s="52"/>
      <c r="G39" s="90" t="s">
        <v>46</v>
      </c>
      <c r="H39" s="91" t="s">
        <v>47</v>
      </c>
      <c r="I39" s="52"/>
      <c r="J39" s="92">
        <f>SUM(J30:J37)</f>
        <v>0</v>
      </c>
      <c r="K39" s="93"/>
      <c r="L39" s="27"/>
    </row>
    <row r="40" spans="2:12" s="1" customFormat="1" ht="14.45" customHeight="1">
      <c r="B40" s="27"/>
      <c r="L40" s="27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27"/>
      <c r="D50" s="36" t="s">
        <v>48</v>
      </c>
      <c r="E50" s="37"/>
      <c r="F50" s="37"/>
      <c r="G50" s="36" t="s">
        <v>49</v>
      </c>
      <c r="H50" s="37"/>
      <c r="I50" s="37"/>
      <c r="J50" s="37"/>
      <c r="K50" s="37"/>
      <c r="L50" s="27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27"/>
      <c r="D61" s="38" t="s">
        <v>50</v>
      </c>
      <c r="E61" s="29"/>
      <c r="F61" s="94" t="s">
        <v>51</v>
      </c>
      <c r="G61" s="38" t="s">
        <v>50</v>
      </c>
      <c r="H61" s="29"/>
      <c r="I61" s="29"/>
      <c r="J61" s="95" t="s">
        <v>51</v>
      </c>
      <c r="K61" s="29"/>
      <c r="L61" s="27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27"/>
      <c r="D65" s="36" t="s">
        <v>52</v>
      </c>
      <c r="E65" s="37"/>
      <c r="F65" s="37"/>
      <c r="G65" s="36" t="s">
        <v>53</v>
      </c>
      <c r="H65" s="37"/>
      <c r="I65" s="37"/>
      <c r="J65" s="37"/>
      <c r="K65" s="37"/>
      <c r="L65" s="27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27"/>
      <c r="D76" s="38" t="s">
        <v>50</v>
      </c>
      <c r="E76" s="29"/>
      <c r="F76" s="94" t="s">
        <v>51</v>
      </c>
      <c r="G76" s="38" t="s">
        <v>50</v>
      </c>
      <c r="H76" s="29"/>
      <c r="I76" s="29"/>
      <c r="J76" s="95" t="s">
        <v>51</v>
      </c>
      <c r="K76" s="29"/>
      <c r="L76" s="27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>
      <c r="B82" s="27"/>
      <c r="C82" s="19" t="s">
        <v>104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4" t="s">
        <v>14</v>
      </c>
      <c r="L84" s="27"/>
    </row>
    <row r="85" spans="2:47" s="1" customFormat="1" ht="26.25" customHeight="1">
      <c r="B85" s="27"/>
      <c r="E85" s="202" t="str">
        <f>E7</f>
        <v>Pavilon C – Obnova hlavního vstupu odd. Rehabilitace a služebního vstupu oddělení Operačních sálů, 1.NP</v>
      </c>
      <c r="F85" s="203"/>
      <c r="G85" s="203"/>
      <c r="H85" s="203"/>
      <c r="L85" s="27"/>
    </row>
    <row r="86" spans="2:47" s="1" customFormat="1" ht="12" customHeight="1">
      <c r="B86" s="27"/>
      <c r="C86" s="24" t="s">
        <v>102</v>
      </c>
      <c r="L86" s="27"/>
    </row>
    <row r="87" spans="2:47" s="1" customFormat="1" ht="16.5" customHeight="1">
      <c r="B87" s="27"/>
      <c r="E87" s="192" t="str">
        <f>E9</f>
        <v>02 - BOURACÍ PRÁCE</v>
      </c>
      <c r="F87" s="201"/>
      <c r="G87" s="201"/>
      <c r="H87" s="201"/>
      <c r="L87" s="27"/>
    </row>
    <row r="88" spans="2:47" s="1" customFormat="1" ht="6.95" customHeight="1">
      <c r="B88" s="27"/>
      <c r="L88" s="27"/>
    </row>
    <row r="89" spans="2:47" s="1" customFormat="1" ht="12" customHeight="1">
      <c r="B89" s="27"/>
      <c r="C89" s="24" t="s">
        <v>18</v>
      </c>
      <c r="F89" s="22" t="str">
        <f>F12</f>
        <v>Nemocnice Šumperk a.s. - Pavilon C</v>
      </c>
      <c r="I89" s="24" t="s">
        <v>20</v>
      </c>
      <c r="J89" s="47" t="str">
        <f>IF(J12="","",J12)</f>
        <v>15. 6. 2023</v>
      </c>
      <c r="L89" s="27"/>
    </row>
    <row r="90" spans="2:47" s="1" customFormat="1" ht="6.95" customHeight="1">
      <c r="B90" s="27"/>
      <c r="L90" s="27"/>
    </row>
    <row r="91" spans="2:47" s="1" customFormat="1" ht="40.15" customHeight="1">
      <c r="B91" s="27"/>
      <c r="C91" s="24" t="s">
        <v>22</v>
      </c>
      <c r="F91" s="22" t="str">
        <f>E15</f>
        <v>Nemocnice Šumperk a.s.</v>
      </c>
      <c r="I91" s="24" t="s">
        <v>28</v>
      </c>
      <c r="J91" s="25" t="str">
        <f>E21</f>
        <v>4DS, spol. s r. o. / LACHMAN STYL s. r. o.</v>
      </c>
      <c r="L91" s="27"/>
    </row>
    <row r="92" spans="2:47" s="1" customFormat="1" ht="15.2" customHeight="1">
      <c r="B92" s="27"/>
      <c r="C92" s="24" t="s">
        <v>26</v>
      </c>
      <c r="F92" s="22" t="str">
        <f>IF(E18="","",E18)</f>
        <v xml:space="preserve"> </v>
      </c>
      <c r="I92" s="24" t="s">
        <v>31</v>
      </c>
      <c r="J92" s="25" t="str">
        <f>E24</f>
        <v>Vladimír Mrázek</v>
      </c>
      <c r="L92" s="27"/>
    </row>
    <row r="93" spans="2:47" s="1" customFormat="1" ht="10.35" customHeight="1">
      <c r="B93" s="27"/>
      <c r="L93" s="27"/>
    </row>
    <row r="94" spans="2:47" s="1" customFormat="1" ht="29.25" customHeight="1">
      <c r="B94" s="27"/>
      <c r="C94" s="96" t="s">
        <v>105</v>
      </c>
      <c r="D94" s="88"/>
      <c r="E94" s="88"/>
      <c r="F94" s="88"/>
      <c r="G94" s="88"/>
      <c r="H94" s="88"/>
      <c r="I94" s="88"/>
      <c r="J94" s="97" t="s">
        <v>106</v>
      </c>
      <c r="K94" s="88"/>
      <c r="L94" s="27"/>
    </row>
    <row r="95" spans="2:47" s="1" customFormat="1" ht="10.35" customHeight="1">
      <c r="B95" s="27"/>
      <c r="L95" s="27"/>
    </row>
    <row r="96" spans="2:47" s="1" customFormat="1" ht="22.9" customHeight="1">
      <c r="B96" s="27"/>
      <c r="C96" s="98" t="s">
        <v>107</v>
      </c>
      <c r="J96" s="61">
        <f>J126</f>
        <v>0</v>
      </c>
      <c r="L96" s="27"/>
      <c r="AU96" s="15" t="s">
        <v>108</v>
      </c>
    </row>
    <row r="97" spans="2:12" s="8" customFormat="1" ht="24.95" customHeight="1">
      <c r="B97" s="99"/>
      <c r="D97" s="100" t="s">
        <v>175</v>
      </c>
      <c r="E97" s="101"/>
      <c r="F97" s="101"/>
      <c r="G97" s="101"/>
      <c r="H97" s="101"/>
      <c r="I97" s="101"/>
      <c r="J97" s="102">
        <f>J127</f>
        <v>0</v>
      </c>
      <c r="L97" s="99"/>
    </row>
    <row r="98" spans="2:12" s="9" customFormat="1" ht="19.899999999999999" customHeight="1">
      <c r="B98" s="103"/>
      <c r="D98" s="104" t="s">
        <v>176</v>
      </c>
      <c r="E98" s="105"/>
      <c r="F98" s="105"/>
      <c r="G98" s="105"/>
      <c r="H98" s="105"/>
      <c r="I98" s="105"/>
      <c r="J98" s="106">
        <f>J128</f>
        <v>0</v>
      </c>
      <c r="L98" s="103"/>
    </row>
    <row r="99" spans="2:12" s="9" customFormat="1" ht="19.899999999999999" customHeight="1">
      <c r="B99" s="103"/>
      <c r="D99" s="104" t="s">
        <v>177</v>
      </c>
      <c r="E99" s="105"/>
      <c r="F99" s="105"/>
      <c r="G99" s="105"/>
      <c r="H99" s="105"/>
      <c r="I99" s="105"/>
      <c r="J99" s="106">
        <f>J131</f>
        <v>0</v>
      </c>
      <c r="L99" s="103"/>
    </row>
    <row r="100" spans="2:12" s="8" customFormat="1" ht="24.95" customHeight="1">
      <c r="B100" s="99"/>
      <c r="D100" s="100" t="s">
        <v>178</v>
      </c>
      <c r="E100" s="101"/>
      <c r="F100" s="101"/>
      <c r="G100" s="101"/>
      <c r="H100" s="101"/>
      <c r="I100" s="101"/>
      <c r="J100" s="102">
        <f>J137</f>
        <v>0</v>
      </c>
      <c r="L100" s="99"/>
    </row>
    <row r="101" spans="2:12" s="9" customFormat="1" ht="19.899999999999999" customHeight="1">
      <c r="B101" s="103"/>
      <c r="D101" s="104" t="s">
        <v>179</v>
      </c>
      <c r="E101" s="105"/>
      <c r="F101" s="105"/>
      <c r="G101" s="105"/>
      <c r="H101" s="105"/>
      <c r="I101" s="105"/>
      <c r="J101" s="106">
        <f>J138</f>
        <v>0</v>
      </c>
      <c r="L101" s="103"/>
    </row>
    <row r="102" spans="2:12" s="9" customFormat="1" ht="19.899999999999999" customHeight="1">
      <c r="B102" s="103"/>
      <c r="D102" s="104" t="s">
        <v>180</v>
      </c>
      <c r="E102" s="105"/>
      <c r="F102" s="105"/>
      <c r="G102" s="105"/>
      <c r="H102" s="105"/>
      <c r="I102" s="105"/>
      <c r="J102" s="106">
        <f>J140</f>
        <v>0</v>
      </c>
      <c r="L102" s="103"/>
    </row>
    <row r="103" spans="2:12" s="9" customFormat="1" ht="19.899999999999999" customHeight="1">
      <c r="B103" s="103"/>
      <c r="D103" s="104" t="s">
        <v>181</v>
      </c>
      <c r="E103" s="105"/>
      <c r="F103" s="105"/>
      <c r="G103" s="105"/>
      <c r="H103" s="105"/>
      <c r="I103" s="105"/>
      <c r="J103" s="106">
        <f>J144</f>
        <v>0</v>
      </c>
      <c r="L103" s="103"/>
    </row>
    <row r="104" spans="2:12" s="9" customFormat="1" ht="19.899999999999999" customHeight="1">
      <c r="B104" s="103"/>
      <c r="D104" s="104" t="s">
        <v>182</v>
      </c>
      <c r="E104" s="105"/>
      <c r="F104" s="105"/>
      <c r="G104" s="105"/>
      <c r="H104" s="105"/>
      <c r="I104" s="105"/>
      <c r="J104" s="106">
        <f>J149</f>
        <v>0</v>
      </c>
      <c r="L104" s="103"/>
    </row>
    <row r="105" spans="2:12" s="9" customFormat="1" ht="19.899999999999999" customHeight="1">
      <c r="B105" s="103"/>
      <c r="D105" s="104" t="s">
        <v>183</v>
      </c>
      <c r="E105" s="105"/>
      <c r="F105" s="105"/>
      <c r="G105" s="105"/>
      <c r="H105" s="105"/>
      <c r="I105" s="105"/>
      <c r="J105" s="106">
        <f>J152</f>
        <v>0</v>
      </c>
      <c r="L105" s="103"/>
    </row>
    <row r="106" spans="2:12" s="9" customFormat="1" ht="19.899999999999999" customHeight="1">
      <c r="B106" s="103"/>
      <c r="D106" s="104" t="s">
        <v>184</v>
      </c>
      <c r="E106" s="105"/>
      <c r="F106" s="105"/>
      <c r="G106" s="105"/>
      <c r="H106" s="105"/>
      <c r="I106" s="105"/>
      <c r="J106" s="106">
        <f>J155</f>
        <v>0</v>
      </c>
      <c r="L106" s="103"/>
    </row>
    <row r="107" spans="2:12" s="1" customFormat="1" ht="21.75" customHeight="1">
      <c r="B107" s="27"/>
      <c r="L107" s="27"/>
    </row>
    <row r="108" spans="2:12" s="1" customFormat="1" ht="6.95" customHeight="1"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27"/>
    </row>
    <row r="112" spans="2:12" s="1" customFormat="1" ht="6.95" customHeight="1">
      <c r="B112" s="41"/>
      <c r="C112" s="42"/>
      <c r="D112" s="42"/>
      <c r="E112" s="42"/>
      <c r="F112" s="42"/>
      <c r="G112" s="42"/>
      <c r="H112" s="42"/>
      <c r="I112" s="42"/>
      <c r="J112" s="42"/>
      <c r="K112" s="42"/>
      <c r="L112" s="27"/>
    </row>
    <row r="113" spans="2:63" s="1" customFormat="1" ht="24.95" customHeight="1">
      <c r="B113" s="27"/>
      <c r="C113" s="19" t="s">
        <v>114</v>
      </c>
      <c r="L113" s="27"/>
    </row>
    <row r="114" spans="2:63" s="1" customFormat="1" ht="6.95" customHeight="1">
      <c r="B114" s="27"/>
      <c r="L114" s="27"/>
    </row>
    <row r="115" spans="2:63" s="1" customFormat="1" ht="12" customHeight="1">
      <c r="B115" s="27"/>
      <c r="C115" s="24" t="s">
        <v>14</v>
      </c>
      <c r="L115" s="27"/>
    </row>
    <row r="116" spans="2:63" s="1" customFormat="1" ht="26.25" customHeight="1">
      <c r="B116" s="27"/>
      <c r="E116" s="202" t="str">
        <f>E7</f>
        <v>Pavilon C – Obnova hlavního vstupu odd. Rehabilitace a služebního vstupu oddělení Operačních sálů, 1.NP</v>
      </c>
      <c r="F116" s="203"/>
      <c r="G116" s="203"/>
      <c r="H116" s="203"/>
      <c r="L116" s="27"/>
    </row>
    <row r="117" spans="2:63" s="1" customFormat="1" ht="12" customHeight="1">
      <c r="B117" s="27"/>
      <c r="C117" s="24" t="s">
        <v>102</v>
      </c>
      <c r="L117" s="27"/>
    </row>
    <row r="118" spans="2:63" s="1" customFormat="1" ht="16.5" customHeight="1">
      <c r="B118" s="27"/>
      <c r="E118" s="192" t="str">
        <f>E9</f>
        <v>02 - BOURACÍ PRÁCE</v>
      </c>
      <c r="F118" s="201"/>
      <c r="G118" s="201"/>
      <c r="H118" s="201"/>
      <c r="L118" s="27"/>
    </row>
    <row r="119" spans="2:63" s="1" customFormat="1" ht="6.95" customHeight="1">
      <c r="B119" s="27"/>
      <c r="L119" s="27"/>
    </row>
    <row r="120" spans="2:63" s="1" customFormat="1" ht="12" customHeight="1">
      <c r="B120" s="27"/>
      <c r="C120" s="24" t="s">
        <v>18</v>
      </c>
      <c r="F120" s="22" t="str">
        <f>F12</f>
        <v>Nemocnice Šumperk a.s. - Pavilon C</v>
      </c>
      <c r="I120" s="24" t="s">
        <v>20</v>
      </c>
      <c r="J120" s="47" t="str">
        <f>IF(J12="","",J12)</f>
        <v>15. 6. 2023</v>
      </c>
      <c r="L120" s="27"/>
    </row>
    <row r="121" spans="2:63" s="1" customFormat="1" ht="6.95" customHeight="1">
      <c r="B121" s="27"/>
      <c r="L121" s="27"/>
    </row>
    <row r="122" spans="2:63" s="1" customFormat="1" ht="40.15" customHeight="1">
      <c r="B122" s="27"/>
      <c r="C122" s="24" t="s">
        <v>22</v>
      </c>
      <c r="F122" s="22" t="str">
        <f>E15</f>
        <v>Nemocnice Šumperk a.s.</v>
      </c>
      <c r="I122" s="24" t="s">
        <v>28</v>
      </c>
      <c r="J122" s="25" t="str">
        <f>E21</f>
        <v>4DS, spol. s r. o. / LACHMAN STYL s. r. o.</v>
      </c>
      <c r="L122" s="27"/>
    </row>
    <row r="123" spans="2:63" s="1" customFormat="1" ht="15.2" customHeight="1">
      <c r="B123" s="27"/>
      <c r="C123" s="24" t="s">
        <v>26</v>
      </c>
      <c r="F123" s="22" t="str">
        <f>IF(E18="","",E18)</f>
        <v xml:space="preserve"> </v>
      </c>
      <c r="I123" s="24" t="s">
        <v>31</v>
      </c>
      <c r="J123" s="25" t="str">
        <f>E24</f>
        <v>Vladimír Mrázek</v>
      </c>
      <c r="L123" s="27"/>
    </row>
    <row r="124" spans="2:63" s="1" customFormat="1" ht="10.35" customHeight="1">
      <c r="B124" s="27"/>
      <c r="L124" s="27"/>
    </row>
    <row r="125" spans="2:63" s="10" customFormat="1" ht="29.25" customHeight="1">
      <c r="B125" s="107"/>
      <c r="C125" s="108" t="s">
        <v>115</v>
      </c>
      <c r="D125" s="109" t="s">
        <v>60</v>
      </c>
      <c r="E125" s="109" t="s">
        <v>56</v>
      </c>
      <c r="F125" s="109" t="s">
        <v>57</v>
      </c>
      <c r="G125" s="109" t="s">
        <v>116</v>
      </c>
      <c r="H125" s="109" t="s">
        <v>117</v>
      </c>
      <c r="I125" s="109" t="s">
        <v>118</v>
      </c>
      <c r="J125" s="109" t="s">
        <v>106</v>
      </c>
      <c r="K125" s="110" t="s">
        <v>119</v>
      </c>
      <c r="L125" s="107"/>
      <c r="M125" s="54" t="s">
        <v>1</v>
      </c>
      <c r="N125" s="55" t="s">
        <v>39</v>
      </c>
      <c r="O125" s="55" t="s">
        <v>120</v>
      </c>
      <c r="P125" s="55" t="s">
        <v>121</v>
      </c>
      <c r="Q125" s="55" t="s">
        <v>122</v>
      </c>
      <c r="R125" s="55" t="s">
        <v>123</v>
      </c>
      <c r="S125" s="55" t="s">
        <v>124</v>
      </c>
      <c r="T125" s="56" t="s">
        <v>125</v>
      </c>
    </row>
    <row r="126" spans="2:63" s="1" customFormat="1" ht="22.9" customHeight="1">
      <c r="B126" s="27"/>
      <c r="C126" s="59" t="s">
        <v>126</v>
      </c>
      <c r="J126" s="111">
        <f>BK126</f>
        <v>0</v>
      </c>
      <c r="L126" s="27"/>
      <c r="M126" s="57"/>
      <c r="N126" s="48"/>
      <c r="O126" s="48"/>
      <c r="P126" s="112">
        <f>P127+P137</f>
        <v>119.76236300000001</v>
      </c>
      <c r="Q126" s="48"/>
      <c r="R126" s="112">
        <f>R127+R137</f>
        <v>7.3999999999999996E-2</v>
      </c>
      <c r="S126" s="48"/>
      <c r="T126" s="113">
        <f>T127+T137</f>
        <v>7.213280000000001</v>
      </c>
      <c r="AT126" s="15" t="s">
        <v>74</v>
      </c>
      <c r="AU126" s="15" t="s">
        <v>108</v>
      </c>
      <c r="BK126" s="114">
        <f>BK127+BK137</f>
        <v>0</v>
      </c>
    </row>
    <row r="127" spans="2:63" s="11" customFormat="1" ht="25.9" customHeight="1">
      <c r="B127" s="115"/>
      <c r="D127" s="116" t="s">
        <v>74</v>
      </c>
      <c r="E127" s="117" t="s">
        <v>185</v>
      </c>
      <c r="F127" s="117" t="s">
        <v>186</v>
      </c>
      <c r="J127" s="118">
        <f>BK127</f>
        <v>0</v>
      </c>
      <c r="L127" s="115"/>
      <c r="M127" s="119"/>
      <c r="P127" s="120">
        <f>P128+P131</f>
        <v>19.162362999999999</v>
      </c>
      <c r="R127" s="120">
        <f>R128+R131</f>
        <v>0</v>
      </c>
      <c r="T127" s="121">
        <f>T128+T131</f>
        <v>5.3999999999999999E-2</v>
      </c>
      <c r="AR127" s="116" t="s">
        <v>83</v>
      </c>
      <c r="AT127" s="122" t="s">
        <v>74</v>
      </c>
      <c r="AU127" s="122" t="s">
        <v>75</v>
      </c>
      <c r="AY127" s="116" t="s">
        <v>130</v>
      </c>
      <c r="BK127" s="123">
        <f>BK128+BK131</f>
        <v>0</v>
      </c>
    </row>
    <row r="128" spans="2:63" s="11" customFormat="1" ht="22.9" customHeight="1">
      <c r="B128" s="115"/>
      <c r="D128" s="116" t="s">
        <v>74</v>
      </c>
      <c r="E128" s="124" t="s">
        <v>170</v>
      </c>
      <c r="F128" s="124" t="s">
        <v>187</v>
      </c>
      <c r="J128" s="125">
        <f>BK128</f>
        <v>0</v>
      </c>
      <c r="L128" s="115"/>
      <c r="M128" s="119"/>
      <c r="P128" s="120">
        <f>SUM(P129:P130)</f>
        <v>0.76200000000000001</v>
      </c>
      <c r="R128" s="120">
        <f>SUM(R129:R130)</f>
        <v>0</v>
      </c>
      <c r="T128" s="121">
        <f>SUM(T129:T130)</f>
        <v>5.3999999999999999E-2</v>
      </c>
      <c r="AR128" s="116" t="s">
        <v>83</v>
      </c>
      <c r="AT128" s="122" t="s">
        <v>74</v>
      </c>
      <c r="AU128" s="122" t="s">
        <v>83</v>
      </c>
      <c r="AY128" s="116" t="s">
        <v>130</v>
      </c>
      <c r="BK128" s="123">
        <f>SUM(BK129:BK130)</f>
        <v>0</v>
      </c>
    </row>
    <row r="129" spans="2:65" s="1" customFormat="1" ht="16.5" customHeight="1">
      <c r="B129" s="126"/>
      <c r="C129" s="127" t="s">
        <v>83</v>
      </c>
      <c r="D129" s="127" t="s">
        <v>133</v>
      </c>
      <c r="E129" s="128" t="s">
        <v>188</v>
      </c>
      <c r="F129" s="129" t="s">
        <v>189</v>
      </c>
      <c r="G129" s="130" t="s">
        <v>136</v>
      </c>
      <c r="H129" s="131">
        <v>1</v>
      </c>
      <c r="I129" s="132"/>
      <c r="J129" s="132">
        <f>ROUND(I129*H129,2)</f>
        <v>0</v>
      </c>
      <c r="K129" s="129" t="s">
        <v>1</v>
      </c>
      <c r="L129" s="27"/>
      <c r="M129" s="133" t="s">
        <v>1</v>
      </c>
      <c r="N129" s="134" t="s">
        <v>40</v>
      </c>
      <c r="O129" s="135">
        <v>0.38100000000000001</v>
      </c>
      <c r="P129" s="135">
        <f>O129*H129</f>
        <v>0.38100000000000001</v>
      </c>
      <c r="Q129" s="135">
        <v>0</v>
      </c>
      <c r="R129" s="135">
        <f>Q129*H129</f>
        <v>0</v>
      </c>
      <c r="S129" s="135">
        <v>0</v>
      </c>
      <c r="T129" s="136">
        <f>S129*H129</f>
        <v>0</v>
      </c>
      <c r="AR129" s="137" t="s">
        <v>148</v>
      </c>
      <c r="AT129" s="137" t="s">
        <v>133</v>
      </c>
      <c r="AU129" s="137" t="s">
        <v>85</v>
      </c>
      <c r="AY129" s="15" t="s">
        <v>130</v>
      </c>
      <c r="BE129" s="138">
        <f>IF(N129="základní",J129,0)</f>
        <v>0</v>
      </c>
      <c r="BF129" s="138">
        <f>IF(N129="snížená",J129,0)</f>
        <v>0</v>
      </c>
      <c r="BG129" s="138">
        <f>IF(N129="zákl. přenesená",J129,0)</f>
        <v>0</v>
      </c>
      <c r="BH129" s="138">
        <f>IF(N129="sníž. přenesená",J129,0)</f>
        <v>0</v>
      </c>
      <c r="BI129" s="138">
        <f>IF(N129="nulová",J129,0)</f>
        <v>0</v>
      </c>
      <c r="BJ129" s="15" t="s">
        <v>83</v>
      </c>
      <c r="BK129" s="138">
        <f>ROUND(I129*H129,2)</f>
        <v>0</v>
      </c>
      <c r="BL129" s="15" t="s">
        <v>148</v>
      </c>
      <c r="BM129" s="137" t="s">
        <v>190</v>
      </c>
    </row>
    <row r="130" spans="2:65" s="1" customFormat="1" ht="16.5" customHeight="1">
      <c r="B130" s="126"/>
      <c r="C130" s="127" t="s">
        <v>85</v>
      </c>
      <c r="D130" s="127" t="s">
        <v>133</v>
      </c>
      <c r="E130" s="128" t="s">
        <v>191</v>
      </c>
      <c r="F130" s="129" t="s">
        <v>192</v>
      </c>
      <c r="G130" s="130" t="s">
        <v>193</v>
      </c>
      <c r="H130" s="131">
        <v>1</v>
      </c>
      <c r="I130" s="132"/>
      <c r="J130" s="132">
        <f>ROUND(I130*H130,2)</f>
        <v>0</v>
      </c>
      <c r="K130" s="129" t="s">
        <v>194</v>
      </c>
      <c r="L130" s="27"/>
      <c r="M130" s="133" t="s">
        <v>1</v>
      </c>
      <c r="N130" s="134" t="s">
        <v>40</v>
      </c>
      <c r="O130" s="135">
        <v>0.38100000000000001</v>
      </c>
      <c r="P130" s="135">
        <f>O130*H130</f>
        <v>0.38100000000000001</v>
      </c>
      <c r="Q130" s="135">
        <v>0</v>
      </c>
      <c r="R130" s="135">
        <f>Q130*H130</f>
        <v>0</v>
      </c>
      <c r="S130" s="135">
        <v>5.3999999999999999E-2</v>
      </c>
      <c r="T130" s="136">
        <f>S130*H130</f>
        <v>5.3999999999999999E-2</v>
      </c>
      <c r="AR130" s="137" t="s">
        <v>148</v>
      </c>
      <c r="AT130" s="137" t="s">
        <v>133</v>
      </c>
      <c r="AU130" s="137" t="s">
        <v>85</v>
      </c>
      <c r="AY130" s="15" t="s">
        <v>130</v>
      </c>
      <c r="BE130" s="138">
        <f>IF(N130="základní",J130,0)</f>
        <v>0</v>
      </c>
      <c r="BF130" s="138">
        <f>IF(N130="snížená",J130,0)</f>
        <v>0</v>
      </c>
      <c r="BG130" s="138">
        <f>IF(N130="zákl. přenesená",J130,0)</f>
        <v>0</v>
      </c>
      <c r="BH130" s="138">
        <f>IF(N130="sníž. přenesená",J130,0)</f>
        <v>0</v>
      </c>
      <c r="BI130" s="138">
        <f>IF(N130="nulová",J130,0)</f>
        <v>0</v>
      </c>
      <c r="BJ130" s="15" t="s">
        <v>83</v>
      </c>
      <c r="BK130" s="138">
        <f>ROUND(I130*H130,2)</f>
        <v>0</v>
      </c>
      <c r="BL130" s="15" t="s">
        <v>148</v>
      </c>
      <c r="BM130" s="137" t="s">
        <v>195</v>
      </c>
    </row>
    <row r="131" spans="2:65" s="11" customFormat="1" ht="22.9" customHeight="1">
      <c r="B131" s="115"/>
      <c r="D131" s="116" t="s">
        <v>74</v>
      </c>
      <c r="E131" s="124" t="s">
        <v>196</v>
      </c>
      <c r="F131" s="124" t="s">
        <v>197</v>
      </c>
      <c r="J131" s="125">
        <f>BK131</f>
        <v>0</v>
      </c>
      <c r="L131" s="115"/>
      <c r="M131" s="119"/>
      <c r="P131" s="120">
        <f>SUM(P132:P136)</f>
        <v>18.400362999999999</v>
      </c>
      <c r="R131" s="120">
        <f>SUM(R132:R136)</f>
        <v>0</v>
      </c>
      <c r="T131" s="121">
        <f>SUM(T132:T136)</f>
        <v>0</v>
      </c>
      <c r="AR131" s="116" t="s">
        <v>83</v>
      </c>
      <c r="AT131" s="122" t="s">
        <v>74</v>
      </c>
      <c r="AU131" s="122" t="s">
        <v>83</v>
      </c>
      <c r="AY131" s="116" t="s">
        <v>130</v>
      </c>
      <c r="BK131" s="123">
        <f>SUM(BK132:BK136)</f>
        <v>0</v>
      </c>
    </row>
    <row r="132" spans="2:65" s="1" customFormat="1" ht="16.5" customHeight="1">
      <c r="B132" s="126"/>
      <c r="C132" s="127" t="s">
        <v>142</v>
      </c>
      <c r="D132" s="127" t="s">
        <v>133</v>
      </c>
      <c r="E132" s="128" t="s">
        <v>198</v>
      </c>
      <c r="F132" s="129" t="s">
        <v>199</v>
      </c>
      <c r="G132" s="130" t="s">
        <v>200</v>
      </c>
      <c r="H132" s="131">
        <v>7.2130000000000001</v>
      </c>
      <c r="I132" s="132"/>
      <c r="J132" s="132">
        <f>ROUND(I132*H132,2)</f>
        <v>0</v>
      </c>
      <c r="K132" s="129" t="s">
        <v>194</v>
      </c>
      <c r="L132" s="27"/>
      <c r="M132" s="133" t="s">
        <v>1</v>
      </c>
      <c r="N132" s="134" t="s">
        <v>40</v>
      </c>
      <c r="O132" s="135">
        <v>2.42</v>
      </c>
      <c r="P132" s="135">
        <f>O132*H132</f>
        <v>17.455459999999999</v>
      </c>
      <c r="Q132" s="135">
        <v>0</v>
      </c>
      <c r="R132" s="135">
        <f>Q132*H132</f>
        <v>0</v>
      </c>
      <c r="S132" s="135">
        <v>0</v>
      </c>
      <c r="T132" s="136">
        <f>S132*H132</f>
        <v>0</v>
      </c>
      <c r="AR132" s="137" t="s">
        <v>148</v>
      </c>
      <c r="AT132" s="137" t="s">
        <v>133</v>
      </c>
      <c r="AU132" s="137" t="s">
        <v>85</v>
      </c>
      <c r="AY132" s="15" t="s">
        <v>130</v>
      </c>
      <c r="BE132" s="138">
        <f>IF(N132="základní",J132,0)</f>
        <v>0</v>
      </c>
      <c r="BF132" s="138">
        <f>IF(N132="snížená",J132,0)</f>
        <v>0</v>
      </c>
      <c r="BG132" s="138">
        <f>IF(N132="zákl. přenesená",J132,0)</f>
        <v>0</v>
      </c>
      <c r="BH132" s="138">
        <f>IF(N132="sníž. přenesená",J132,0)</f>
        <v>0</v>
      </c>
      <c r="BI132" s="138">
        <f>IF(N132="nulová",J132,0)</f>
        <v>0</v>
      </c>
      <c r="BJ132" s="15" t="s">
        <v>83</v>
      </c>
      <c r="BK132" s="138">
        <f>ROUND(I132*H132,2)</f>
        <v>0</v>
      </c>
      <c r="BL132" s="15" t="s">
        <v>148</v>
      </c>
      <c r="BM132" s="137" t="s">
        <v>201</v>
      </c>
    </row>
    <row r="133" spans="2:65" s="1" customFormat="1" ht="16.5" customHeight="1">
      <c r="B133" s="126"/>
      <c r="C133" s="127" t="s">
        <v>148</v>
      </c>
      <c r="D133" s="127" t="s">
        <v>133</v>
      </c>
      <c r="E133" s="128" t="s">
        <v>202</v>
      </c>
      <c r="F133" s="129" t="s">
        <v>203</v>
      </c>
      <c r="G133" s="130" t="s">
        <v>200</v>
      </c>
      <c r="H133" s="131">
        <v>7.2130000000000001</v>
      </c>
      <c r="I133" s="132"/>
      <c r="J133" s="132">
        <f>ROUND(I133*H133,2)</f>
        <v>0</v>
      </c>
      <c r="K133" s="129" t="s">
        <v>194</v>
      </c>
      <c r="L133" s="27"/>
      <c r="M133" s="133" t="s">
        <v>1</v>
      </c>
      <c r="N133" s="134" t="s">
        <v>40</v>
      </c>
      <c r="O133" s="135">
        <v>0.125</v>
      </c>
      <c r="P133" s="135">
        <f>O133*H133</f>
        <v>0.90162500000000001</v>
      </c>
      <c r="Q133" s="135">
        <v>0</v>
      </c>
      <c r="R133" s="135">
        <f>Q133*H133</f>
        <v>0</v>
      </c>
      <c r="S133" s="135">
        <v>0</v>
      </c>
      <c r="T133" s="136">
        <f>S133*H133</f>
        <v>0</v>
      </c>
      <c r="AR133" s="137" t="s">
        <v>148</v>
      </c>
      <c r="AT133" s="137" t="s">
        <v>133</v>
      </c>
      <c r="AU133" s="137" t="s">
        <v>85</v>
      </c>
      <c r="AY133" s="15" t="s">
        <v>130</v>
      </c>
      <c r="BE133" s="138">
        <f>IF(N133="základní",J133,0)</f>
        <v>0</v>
      </c>
      <c r="BF133" s="138">
        <f>IF(N133="snížená",J133,0)</f>
        <v>0</v>
      </c>
      <c r="BG133" s="138">
        <f>IF(N133="zákl. přenesená",J133,0)</f>
        <v>0</v>
      </c>
      <c r="BH133" s="138">
        <f>IF(N133="sníž. přenesená",J133,0)</f>
        <v>0</v>
      </c>
      <c r="BI133" s="138">
        <f>IF(N133="nulová",J133,0)</f>
        <v>0</v>
      </c>
      <c r="BJ133" s="15" t="s">
        <v>83</v>
      </c>
      <c r="BK133" s="138">
        <f>ROUND(I133*H133,2)</f>
        <v>0</v>
      </c>
      <c r="BL133" s="15" t="s">
        <v>148</v>
      </c>
      <c r="BM133" s="137" t="s">
        <v>204</v>
      </c>
    </row>
    <row r="134" spans="2:65" s="1" customFormat="1" ht="16.5" customHeight="1">
      <c r="B134" s="126"/>
      <c r="C134" s="127" t="s">
        <v>129</v>
      </c>
      <c r="D134" s="127" t="s">
        <v>133</v>
      </c>
      <c r="E134" s="128" t="s">
        <v>205</v>
      </c>
      <c r="F134" s="129" t="s">
        <v>206</v>
      </c>
      <c r="G134" s="130" t="s">
        <v>200</v>
      </c>
      <c r="H134" s="131">
        <v>7.2130000000000001</v>
      </c>
      <c r="I134" s="132"/>
      <c r="J134" s="132">
        <f>ROUND(I134*H134,2)</f>
        <v>0</v>
      </c>
      <c r="K134" s="129" t="s">
        <v>194</v>
      </c>
      <c r="L134" s="27"/>
      <c r="M134" s="133" t="s">
        <v>1</v>
      </c>
      <c r="N134" s="134" t="s">
        <v>40</v>
      </c>
      <c r="O134" s="135">
        <v>6.0000000000000001E-3</v>
      </c>
      <c r="P134" s="135">
        <f>O134*H134</f>
        <v>4.3278000000000004E-2</v>
      </c>
      <c r="Q134" s="135">
        <v>0</v>
      </c>
      <c r="R134" s="135">
        <f>Q134*H134</f>
        <v>0</v>
      </c>
      <c r="S134" s="135">
        <v>0</v>
      </c>
      <c r="T134" s="136">
        <f>S134*H134</f>
        <v>0</v>
      </c>
      <c r="AR134" s="137" t="s">
        <v>148</v>
      </c>
      <c r="AT134" s="137" t="s">
        <v>133</v>
      </c>
      <c r="AU134" s="137" t="s">
        <v>85</v>
      </c>
      <c r="AY134" s="15" t="s">
        <v>130</v>
      </c>
      <c r="BE134" s="138">
        <f>IF(N134="základní",J134,0)</f>
        <v>0</v>
      </c>
      <c r="BF134" s="138">
        <f>IF(N134="snížená",J134,0)</f>
        <v>0</v>
      </c>
      <c r="BG134" s="138">
        <f>IF(N134="zákl. přenesená",J134,0)</f>
        <v>0</v>
      </c>
      <c r="BH134" s="138">
        <f>IF(N134="sníž. přenesená",J134,0)</f>
        <v>0</v>
      </c>
      <c r="BI134" s="138">
        <f>IF(N134="nulová",J134,0)</f>
        <v>0</v>
      </c>
      <c r="BJ134" s="15" t="s">
        <v>83</v>
      </c>
      <c r="BK134" s="138">
        <f>ROUND(I134*H134,2)</f>
        <v>0</v>
      </c>
      <c r="BL134" s="15" t="s">
        <v>148</v>
      </c>
      <c r="BM134" s="137" t="s">
        <v>207</v>
      </c>
    </row>
    <row r="135" spans="2:65" s="1" customFormat="1" ht="19.5">
      <c r="B135" s="27"/>
      <c r="D135" s="143" t="s">
        <v>208</v>
      </c>
      <c r="F135" s="144" t="s">
        <v>209</v>
      </c>
      <c r="L135" s="27"/>
      <c r="M135" s="145"/>
      <c r="T135" s="51"/>
      <c r="AT135" s="15" t="s">
        <v>208</v>
      </c>
      <c r="AU135" s="15" t="s">
        <v>85</v>
      </c>
    </row>
    <row r="136" spans="2:65" s="1" customFormat="1" ht="21.75" customHeight="1">
      <c r="B136" s="126"/>
      <c r="C136" s="127" t="s">
        <v>156</v>
      </c>
      <c r="D136" s="127" t="s">
        <v>133</v>
      </c>
      <c r="E136" s="128" t="s">
        <v>210</v>
      </c>
      <c r="F136" s="129" t="s">
        <v>211</v>
      </c>
      <c r="G136" s="130" t="s">
        <v>200</v>
      </c>
      <c r="H136" s="131">
        <v>7.2130000000000001</v>
      </c>
      <c r="I136" s="132"/>
      <c r="J136" s="132">
        <f>ROUND(I136*H136,2)</f>
        <v>0</v>
      </c>
      <c r="K136" s="129" t="s">
        <v>194</v>
      </c>
      <c r="L136" s="27"/>
      <c r="M136" s="133" t="s">
        <v>1</v>
      </c>
      <c r="N136" s="134" t="s">
        <v>40</v>
      </c>
      <c r="O136" s="135">
        <v>0</v>
      </c>
      <c r="P136" s="135">
        <f>O136*H136</f>
        <v>0</v>
      </c>
      <c r="Q136" s="135">
        <v>0</v>
      </c>
      <c r="R136" s="135">
        <f>Q136*H136</f>
        <v>0</v>
      </c>
      <c r="S136" s="135">
        <v>0</v>
      </c>
      <c r="T136" s="136">
        <f>S136*H136</f>
        <v>0</v>
      </c>
      <c r="AR136" s="137" t="s">
        <v>148</v>
      </c>
      <c r="AT136" s="137" t="s">
        <v>133</v>
      </c>
      <c r="AU136" s="137" t="s">
        <v>85</v>
      </c>
      <c r="AY136" s="15" t="s">
        <v>130</v>
      </c>
      <c r="BE136" s="138">
        <f>IF(N136="základní",J136,0)</f>
        <v>0</v>
      </c>
      <c r="BF136" s="138">
        <f>IF(N136="snížená",J136,0)</f>
        <v>0</v>
      </c>
      <c r="BG136" s="138">
        <f>IF(N136="zákl. přenesená",J136,0)</f>
        <v>0</v>
      </c>
      <c r="BH136" s="138">
        <f>IF(N136="sníž. přenesená",J136,0)</f>
        <v>0</v>
      </c>
      <c r="BI136" s="138">
        <f>IF(N136="nulová",J136,0)</f>
        <v>0</v>
      </c>
      <c r="BJ136" s="15" t="s">
        <v>83</v>
      </c>
      <c r="BK136" s="138">
        <f>ROUND(I136*H136,2)</f>
        <v>0</v>
      </c>
      <c r="BL136" s="15" t="s">
        <v>148</v>
      </c>
      <c r="BM136" s="137" t="s">
        <v>212</v>
      </c>
    </row>
    <row r="137" spans="2:65" s="11" customFormat="1" ht="25.9" customHeight="1">
      <c r="B137" s="115"/>
      <c r="D137" s="116" t="s">
        <v>74</v>
      </c>
      <c r="E137" s="117" t="s">
        <v>213</v>
      </c>
      <c r="F137" s="117" t="s">
        <v>214</v>
      </c>
      <c r="J137" s="118">
        <f>BK137</f>
        <v>0</v>
      </c>
      <c r="L137" s="115"/>
      <c r="M137" s="119"/>
      <c r="P137" s="120">
        <f>P138+P140+P144+P149+P152+P155</f>
        <v>100.60000000000001</v>
      </c>
      <c r="R137" s="120">
        <f>R138+R140+R144+R149+R152+R155</f>
        <v>7.3999999999999996E-2</v>
      </c>
      <c r="T137" s="121">
        <f>T138+T140+T144+T149+T152+T155</f>
        <v>7.1592800000000008</v>
      </c>
      <c r="AR137" s="116" t="s">
        <v>85</v>
      </c>
      <c r="AT137" s="122" t="s">
        <v>74</v>
      </c>
      <c r="AU137" s="122" t="s">
        <v>75</v>
      </c>
      <c r="AY137" s="116" t="s">
        <v>130</v>
      </c>
      <c r="BK137" s="123">
        <f>BK138+BK140+BK144+BK149+BK152+BK155</f>
        <v>0</v>
      </c>
    </row>
    <row r="138" spans="2:65" s="11" customFormat="1" ht="22.9" customHeight="1">
      <c r="B138" s="115"/>
      <c r="D138" s="116" t="s">
        <v>74</v>
      </c>
      <c r="E138" s="124" t="s">
        <v>215</v>
      </c>
      <c r="F138" s="124" t="s">
        <v>216</v>
      </c>
      <c r="J138" s="125">
        <f>BK138</f>
        <v>0</v>
      </c>
      <c r="L138" s="115"/>
      <c r="M138" s="119"/>
      <c r="P138" s="120">
        <f>P139</f>
        <v>0.94550000000000001</v>
      </c>
      <c r="R138" s="120">
        <f>R139</f>
        <v>0</v>
      </c>
      <c r="T138" s="121">
        <f>T139</f>
        <v>0</v>
      </c>
      <c r="AR138" s="116" t="s">
        <v>85</v>
      </c>
      <c r="AT138" s="122" t="s">
        <v>74</v>
      </c>
      <c r="AU138" s="122" t="s">
        <v>83</v>
      </c>
      <c r="AY138" s="116" t="s">
        <v>130</v>
      </c>
      <c r="BK138" s="123">
        <f>BK139</f>
        <v>0</v>
      </c>
    </row>
    <row r="139" spans="2:65" s="1" customFormat="1" ht="21.75" customHeight="1">
      <c r="B139" s="126"/>
      <c r="C139" s="127" t="s">
        <v>160</v>
      </c>
      <c r="D139" s="127" t="s">
        <v>133</v>
      </c>
      <c r="E139" s="128" t="s">
        <v>217</v>
      </c>
      <c r="F139" s="129" t="s">
        <v>218</v>
      </c>
      <c r="G139" s="130" t="s">
        <v>219</v>
      </c>
      <c r="H139" s="131">
        <v>15.5</v>
      </c>
      <c r="I139" s="132"/>
      <c r="J139" s="132">
        <f>ROUND(I139*H139,2)</f>
        <v>0</v>
      </c>
      <c r="K139" s="129" t="s">
        <v>194</v>
      </c>
      <c r="L139" s="27"/>
      <c r="M139" s="133" t="s">
        <v>1</v>
      </c>
      <c r="N139" s="134" t="s">
        <v>40</v>
      </c>
      <c r="O139" s="135">
        <v>6.0999999999999999E-2</v>
      </c>
      <c r="P139" s="135">
        <f>O139*H139</f>
        <v>0.94550000000000001</v>
      </c>
      <c r="Q139" s="135">
        <v>0</v>
      </c>
      <c r="R139" s="135">
        <f>Q139*H139</f>
        <v>0</v>
      </c>
      <c r="S139" s="135">
        <v>0</v>
      </c>
      <c r="T139" s="136">
        <f>S139*H139</f>
        <v>0</v>
      </c>
      <c r="AR139" s="137" t="s">
        <v>220</v>
      </c>
      <c r="AT139" s="137" t="s">
        <v>133</v>
      </c>
      <c r="AU139" s="137" t="s">
        <v>85</v>
      </c>
      <c r="AY139" s="15" t="s">
        <v>130</v>
      </c>
      <c r="BE139" s="138">
        <f>IF(N139="základní",J139,0)</f>
        <v>0</v>
      </c>
      <c r="BF139" s="138">
        <f>IF(N139="snížená",J139,0)</f>
        <v>0</v>
      </c>
      <c r="BG139" s="138">
        <f>IF(N139="zákl. přenesená",J139,0)</f>
        <v>0</v>
      </c>
      <c r="BH139" s="138">
        <f>IF(N139="sníž. přenesená",J139,0)</f>
        <v>0</v>
      </c>
      <c r="BI139" s="138">
        <f>IF(N139="nulová",J139,0)</f>
        <v>0</v>
      </c>
      <c r="BJ139" s="15" t="s">
        <v>83</v>
      </c>
      <c r="BK139" s="138">
        <f>ROUND(I139*H139,2)</f>
        <v>0</v>
      </c>
      <c r="BL139" s="15" t="s">
        <v>220</v>
      </c>
      <c r="BM139" s="137" t="s">
        <v>221</v>
      </c>
    </row>
    <row r="140" spans="2:65" s="11" customFormat="1" ht="22.9" customHeight="1">
      <c r="B140" s="115"/>
      <c r="D140" s="116" t="s">
        <v>74</v>
      </c>
      <c r="E140" s="124" t="s">
        <v>222</v>
      </c>
      <c r="F140" s="124" t="s">
        <v>223</v>
      </c>
      <c r="J140" s="125">
        <f>BK140</f>
        <v>0</v>
      </c>
      <c r="L140" s="115"/>
      <c r="M140" s="119"/>
      <c r="P140" s="120">
        <f>SUM(P141:P143)</f>
        <v>69.670800000000014</v>
      </c>
      <c r="R140" s="120">
        <f>SUM(R141:R143)</f>
        <v>0</v>
      </c>
      <c r="T140" s="121">
        <f>SUM(T141:T143)</f>
        <v>1.5104000000000002</v>
      </c>
      <c r="AR140" s="116" t="s">
        <v>85</v>
      </c>
      <c r="AT140" s="122" t="s">
        <v>74</v>
      </c>
      <c r="AU140" s="122" t="s">
        <v>83</v>
      </c>
      <c r="AY140" s="116" t="s">
        <v>130</v>
      </c>
      <c r="BK140" s="123">
        <f>SUM(BK141:BK143)</f>
        <v>0</v>
      </c>
    </row>
    <row r="141" spans="2:65" s="1" customFormat="1" ht="16.5" customHeight="1">
      <c r="B141" s="126"/>
      <c r="C141" s="127" t="s">
        <v>164</v>
      </c>
      <c r="D141" s="127" t="s">
        <v>133</v>
      </c>
      <c r="E141" s="128" t="s">
        <v>224</v>
      </c>
      <c r="F141" s="129" t="s">
        <v>225</v>
      </c>
      <c r="G141" s="130" t="s">
        <v>219</v>
      </c>
      <c r="H141" s="131">
        <v>23.6</v>
      </c>
      <c r="I141" s="132"/>
      <c r="J141" s="132">
        <f>ROUND(I141*H141,2)</f>
        <v>0</v>
      </c>
      <c r="K141" s="129" t="s">
        <v>194</v>
      </c>
      <c r="L141" s="27"/>
      <c r="M141" s="133" t="s">
        <v>1</v>
      </c>
      <c r="N141" s="134" t="s">
        <v>40</v>
      </c>
      <c r="O141" s="135">
        <v>1.73</v>
      </c>
      <c r="P141" s="135">
        <f>O141*H141</f>
        <v>40.828000000000003</v>
      </c>
      <c r="Q141" s="135">
        <v>0</v>
      </c>
      <c r="R141" s="135">
        <f>Q141*H141</f>
        <v>0</v>
      </c>
      <c r="S141" s="135">
        <v>0.04</v>
      </c>
      <c r="T141" s="136">
        <f>S141*H141</f>
        <v>0.94400000000000006</v>
      </c>
      <c r="AR141" s="137" t="s">
        <v>220</v>
      </c>
      <c r="AT141" s="137" t="s">
        <v>133</v>
      </c>
      <c r="AU141" s="137" t="s">
        <v>85</v>
      </c>
      <c r="AY141" s="15" t="s">
        <v>130</v>
      </c>
      <c r="BE141" s="138">
        <f>IF(N141="základní",J141,0)</f>
        <v>0</v>
      </c>
      <c r="BF141" s="138">
        <f>IF(N141="snížená",J141,0)</f>
        <v>0</v>
      </c>
      <c r="BG141" s="138">
        <f>IF(N141="zákl. přenesená",J141,0)</f>
        <v>0</v>
      </c>
      <c r="BH141" s="138">
        <f>IF(N141="sníž. přenesená",J141,0)</f>
        <v>0</v>
      </c>
      <c r="BI141" s="138">
        <f>IF(N141="nulová",J141,0)</f>
        <v>0</v>
      </c>
      <c r="BJ141" s="15" t="s">
        <v>83</v>
      </c>
      <c r="BK141" s="138">
        <f>ROUND(I141*H141,2)</f>
        <v>0</v>
      </c>
      <c r="BL141" s="15" t="s">
        <v>220</v>
      </c>
      <c r="BM141" s="137" t="s">
        <v>226</v>
      </c>
    </row>
    <row r="142" spans="2:65" s="1" customFormat="1" ht="16.5" customHeight="1">
      <c r="B142" s="126"/>
      <c r="C142" s="127" t="s">
        <v>170</v>
      </c>
      <c r="D142" s="127" t="s">
        <v>133</v>
      </c>
      <c r="E142" s="128" t="s">
        <v>227</v>
      </c>
      <c r="F142" s="129" t="s">
        <v>228</v>
      </c>
      <c r="G142" s="130" t="s">
        <v>219</v>
      </c>
      <c r="H142" s="131">
        <v>14.16</v>
      </c>
      <c r="I142" s="132"/>
      <c r="J142" s="132">
        <f>ROUND(I142*H142,2)</f>
        <v>0</v>
      </c>
      <c r="K142" s="129" t="s">
        <v>1</v>
      </c>
      <c r="L142" s="27"/>
      <c r="M142" s="133" t="s">
        <v>1</v>
      </c>
      <c r="N142" s="134" t="s">
        <v>40</v>
      </c>
      <c r="O142" s="135">
        <v>1.73</v>
      </c>
      <c r="P142" s="135">
        <f>O142*H142</f>
        <v>24.4968</v>
      </c>
      <c r="Q142" s="135">
        <v>0</v>
      </c>
      <c r="R142" s="135">
        <f>Q142*H142</f>
        <v>0</v>
      </c>
      <c r="S142" s="135">
        <v>0.04</v>
      </c>
      <c r="T142" s="136">
        <f>S142*H142</f>
        <v>0.56640000000000001</v>
      </c>
      <c r="AR142" s="137" t="s">
        <v>220</v>
      </c>
      <c r="AT142" s="137" t="s">
        <v>133</v>
      </c>
      <c r="AU142" s="137" t="s">
        <v>85</v>
      </c>
      <c r="AY142" s="15" t="s">
        <v>130</v>
      </c>
      <c r="BE142" s="138">
        <f>IF(N142="základní",J142,0)</f>
        <v>0</v>
      </c>
      <c r="BF142" s="138">
        <f>IF(N142="snížená",J142,0)</f>
        <v>0</v>
      </c>
      <c r="BG142" s="138">
        <f>IF(N142="zákl. přenesená",J142,0)</f>
        <v>0</v>
      </c>
      <c r="BH142" s="138">
        <f>IF(N142="sníž. přenesená",J142,0)</f>
        <v>0</v>
      </c>
      <c r="BI142" s="138">
        <f>IF(N142="nulová",J142,0)</f>
        <v>0</v>
      </c>
      <c r="BJ142" s="15" t="s">
        <v>83</v>
      </c>
      <c r="BK142" s="138">
        <f>ROUND(I142*H142,2)</f>
        <v>0</v>
      </c>
      <c r="BL142" s="15" t="s">
        <v>220</v>
      </c>
      <c r="BM142" s="137" t="s">
        <v>229</v>
      </c>
    </row>
    <row r="143" spans="2:65" s="1" customFormat="1" ht="16.5" customHeight="1">
      <c r="B143" s="126"/>
      <c r="C143" s="127" t="s">
        <v>230</v>
      </c>
      <c r="D143" s="127" t="s">
        <v>133</v>
      </c>
      <c r="E143" s="128" t="s">
        <v>231</v>
      </c>
      <c r="F143" s="129" t="s">
        <v>232</v>
      </c>
      <c r="G143" s="130" t="s">
        <v>219</v>
      </c>
      <c r="H143" s="131">
        <v>10.6</v>
      </c>
      <c r="I143" s="132"/>
      <c r="J143" s="132">
        <f>ROUND(I143*H143,2)</f>
        <v>0</v>
      </c>
      <c r="K143" s="129" t="s">
        <v>194</v>
      </c>
      <c r="L143" s="27"/>
      <c r="M143" s="133" t="s">
        <v>1</v>
      </c>
      <c r="N143" s="134" t="s">
        <v>40</v>
      </c>
      <c r="O143" s="135">
        <v>0.41</v>
      </c>
      <c r="P143" s="135">
        <f>O143*H143</f>
        <v>4.3459999999999992</v>
      </c>
      <c r="Q143" s="135">
        <v>0</v>
      </c>
      <c r="R143" s="135">
        <f>Q143*H143</f>
        <v>0</v>
      </c>
      <c r="S143" s="135">
        <v>0</v>
      </c>
      <c r="T143" s="136">
        <f>S143*H143</f>
        <v>0</v>
      </c>
      <c r="AR143" s="137" t="s">
        <v>220</v>
      </c>
      <c r="AT143" s="137" t="s">
        <v>133</v>
      </c>
      <c r="AU143" s="137" t="s">
        <v>85</v>
      </c>
      <c r="AY143" s="15" t="s">
        <v>130</v>
      </c>
      <c r="BE143" s="138">
        <f>IF(N143="základní",J143,0)</f>
        <v>0</v>
      </c>
      <c r="BF143" s="138">
        <f>IF(N143="snížená",J143,0)</f>
        <v>0</v>
      </c>
      <c r="BG143" s="138">
        <f>IF(N143="zákl. přenesená",J143,0)</f>
        <v>0</v>
      </c>
      <c r="BH143" s="138">
        <f>IF(N143="sníž. přenesená",J143,0)</f>
        <v>0</v>
      </c>
      <c r="BI143" s="138">
        <f>IF(N143="nulová",J143,0)</f>
        <v>0</v>
      </c>
      <c r="BJ143" s="15" t="s">
        <v>83</v>
      </c>
      <c r="BK143" s="138">
        <f>ROUND(I143*H143,2)</f>
        <v>0</v>
      </c>
      <c r="BL143" s="15" t="s">
        <v>220</v>
      </c>
      <c r="BM143" s="137" t="s">
        <v>233</v>
      </c>
    </row>
    <row r="144" spans="2:65" s="11" customFormat="1" ht="22.9" customHeight="1">
      <c r="B144" s="115"/>
      <c r="D144" s="116" t="s">
        <v>74</v>
      </c>
      <c r="E144" s="124" t="s">
        <v>234</v>
      </c>
      <c r="F144" s="124" t="s">
        <v>235</v>
      </c>
      <c r="J144" s="125">
        <f>BK144</f>
        <v>0</v>
      </c>
      <c r="L144" s="115"/>
      <c r="M144" s="119"/>
      <c r="P144" s="120">
        <f>SUM(P145:P148)</f>
        <v>13.144</v>
      </c>
      <c r="R144" s="120">
        <f>SUM(R145:R148)</f>
        <v>0</v>
      </c>
      <c r="T144" s="121">
        <f>SUM(T145:T148)</f>
        <v>4.9024999999999999</v>
      </c>
      <c r="AR144" s="116" t="s">
        <v>85</v>
      </c>
      <c r="AT144" s="122" t="s">
        <v>74</v>
      </c>
      <c r="AU144" s="122" t="s">
        <v>83</v>
      </c>
      <c r="AY144" s="116" t="s">
        <v>130</v>
      </c>
      <c r="BK144" s="123">
        <f>SUM(BK145:BK148)</f>
        <v>0</v>
      </c>
    </row>
    <row r="145" spans="2:65" s="1" customFormat="1" ht="16.5" customHeight="1">
      <c r="B145" s="126"/>
      <c r="C145" s="127" t="s">
        <v>236</v>
      </c>
      <c r="D145" s="127" t="s">
        <v>133</v>
      </c>
      <c r="E145" s="128" t="s">
        <v>237</v>
      </c>
      <c r="F145" s="129" t="s">
        <v>238</v>
      </c>
      <c r="G145" s="130" t="s">
        <v>219</v>
      </c>
      <c r="H145" s="131">
        <v>26.5</v>
      </c>
      <c r="I145" s="132"/>
      <c r="J145" s="132">
        <f>ROUND(I145*H145,2)</f>
        <v>0</v>
      </c>
      <c r="K145" s="129" t="s">
        <v>194</v>
      </c>
      <c r="L145" s="27"/>
      <c r="M145" s="133" t="s">
        <v>1</v>
      </c>
      <c r="N145" s="134" t="s">
        <v>40</v>
      </c>
      <c r="O145" s="135">
        <v>0.496</v>
      </c>
      <c r="P145" s="135">
        <f>O145*H145</f>
        <v>13.144</v>
      </c>
      <c r="Q145" s="135">
        <v>0</v>
      </c>
      <c r="R145" s="135">
        <f>Q145*H145</f>
        <v>0</v>
      </c>
      <c r="S145" s="135">
        <v>0.185</v>
      </c>
      <c r="T145" s="136">
        <f>S145*H145</f>
        <v>4.9024999999999999</v>
      </c>
      <c r="AR145" s="137" t="s">
        <v>220</v>
      </c>
      <c r="AT145" s="137" t="s">
        <v>133</v>
      </c>
      <c r="AU145" s="137" t="s">
        <v>85</v>
      </c>
      <c r="AY145" s="15" t="s">
        <v>130</v>
      </c>
      <c r="BE145" s="138">
        <f>IF(N145="základní",J145,0)</f>
        <v>0</v>
      </c>
      <c r="BF145" s="138">
        <f>IF(N145="snížená",J145,0)</f>
        <v>0</v>
      </c>
      <c r="BG145" s="138">
        <f>IF(N145="zákl. přenesená",J145,0)</f>
        <v>0</v>
      </c>
      <c r="BH145" s="138">
        <f>IF(N145="sníž. přenesená",J145,0)</f>
        <v>0</v>
      </c>
      <c r="BI145" s="138">
        <f>IF(N145="nulová",J145,0)</f>
        <v>0</v>
      </c>
      <c r="BJ145" s="15" t="s">
        <v>83</v>
      </c>
      <c r="BK145" s="138">
        <f>ROUND(I145*H145,2)</f>
        <v>0</v>
      </c>
      <c r="BL145" s="15" t="s">
        <v>220</v>
      </c>
      <c r="BM145" s="137" t="s">
        <v>239</v>
      </c>
    </row>
    <row r="146" spans="2:65" s="12" customFormat="1">
      <c r="B146" s="146"/>
      <c r="D146" s="143" t="s">
        <v>240</v>
      </c>
      <c r="E146" s="147" t="s">
        <v>1</v>
      </c>
      <c r="F146" s="148" t="s">
        <v>241</v>
      </c>
      <c r="H146" s="149">
        <v>12.5</v>
      </c>
      <c r="L146" s="146"/>
      <c r="M146" s="150"/>
      <c r="T146" s="151"/>
      <c r="AT146" s="147" t="s">
        <v>240</v>
      </c>
      <c r="AU146" s="147" t="s">
        <v>85</v>
      </c>
      <c r="AV146" s="12" t="s">
        <v>85</v>
      </c>
      <c r="AW146" s="12" t="s">
        <v>30</v>
      </c>
      <c r="AX146" s="12" t="s">
        <v>75</v>
      </c>
      <c r="AY146" s="147" t="s">
        <v>130</v>
      </c>
    </row>
    <row r="147" spans="2:65" s="12" customFormat="1">
      <c r="B147" s="146"/>
      <c r="D147" s="143" t="s">
        <v>240</v>
      </c>
      <c r="E147" s="147" t="s">
        <v>1</v>
      </c>
      <c r="F147" s="148" t="s">
        <v>242</v>
      </c>
      <c r="H147" s="149">
        <v>14</v>
      </c>
      <c r="L147" s="146"/>
      <c r="M147" s="150"/>
      <c r="T147" s="151"/>
      <c r="AT147" s="147" t="s">
        <v>240</v>
      </c>
      <c r="AU147" s="147" t="s">
        <v>85</v>
      </c>
      <c r="AV147" s="12" t="s">
        <v>85</v>
      </c>
      <c r="AW147" s="12" t="s">
        <v>30</v>
      </c>
      <c r="AX147" s="12" t="s">
        <v>75</v>
      </c>
      <c r="AY147" s="147" t="s">
        <v>130</v>
      </c>
    </row>
    <row r="148" spans="2:65" s="13" customFormat="1">
      <c r="B148" s="152"/>
      <c r="D148" s="143" t="s">
        <v>240</v>
      </c>
      <c r="E148" s="153" t="s">
        <v>1</v>
      </c>
      <c r="F148" s="154" t="s">
        <v>243</v>
      </c>
      <c r="H148" s="155">
        <v>26.5</v>
      </c>
      <c r="L148" s="152"/>
      <c r="M148" s="156"/>
      <c r="T148" s="157"/>
      <c r="AT148" s="153" t="s">
        <v>240</v>
      </c>
      <c r="AU148" s="153" t="s">
        <v>85</v>
      </c>
      <c r="AV148" s="13" t="s">
        <v>148</v>
      </c>
      <c r="AW148" s="13" t="s">
        <v>30</v>
      </c>
      <c r="AX148" s="13" t="s">
        <v>83</v>
      </c>
      <c r="AY148" s="153" t="s">
        <v>130</v>
      </c>
    </row>
    <row r="149" spans="2:65" s="11" customFormat="1" ht="22.9" customHeight="1">
      <c r="B149" s="115"/>
      <c r="D149" s="116" t="s">
        <v>74</v>
      </c>
      <c r="E149" s="124" t="s">
        <v>244</v>
      </c>
      <c r="F149" s="124" t="s">
        <v>245</v>
      </c>
      <c r="J149" s="125">
        <f>BK149</f>
        <v>0</v>
      </c>
      <c r="L149" s="115"/>
      <c r="M149" s="119"/>
      <c r="P149" s="120">
        <f>SUM(P150:P151)</f>
        <v>3.6749999999999998</v>
      </c>
      <c r="R149" s="120">
        <f>SUM(R150:R151)</f>
        <v>0</v>
      </c>
      <c r="T149" s="121">
        <f>SUM(T150:T151)</f>
        <v>1.7500000000000002E-2</v>
      </c>
      <c r="AR149" s="116" t="s">
        <v>85</v>
      </c>
      <c r="AT149" s="122" t="s">
        <v>74</v>
      </c>
      <c r="AU149" s="122" t="s">
        <v>83</v>
      </c>
      <c r="AY149" s="116" t="s">
        <v>130</v>
      </c>
      <c r="BK149" s="123">
        <f>SUM(BK150:BK151)</f>
        <v>0</v>
      </c>
    </row>
    <row r="150" spans="2:65" s="1" customFormat="1" ht="16.5" customHeight="1">
      <c r="B150" s="126"/>
      <c r="C150" s="127" t="s">
        <v>246</v>
      </c>
      <c r="D150" s="127" t="s">
        <v>133</v>
      </c>
      <c r="E150" s="128" t="s">
        <v>247</v>
      </c>
      <c r="F150" s="129" t="s">
        <v>248</v>
      </c>
      <c r="G150" s="130" t="s">
        <v>219</v>
      </c>
      <c r="H150" s="131">
        <v>7</v>
      </c>
      <c r="I150" s="132"/>
      <c r="J150" s="132">
        <f>ROUND(I150*H150,2)</f>
        <v>0</v>
      </c>
      <c r="K150" s="129" t="s">
        <v>194</v>
      </c>
      <c r="L150" s="27"/>
      <c r="M150" s="133" t="s">
        <v>1</v>
      </c>
      <c r="N150" s="134" t="s">
        <v>40</v>
      </c>
      <c r="O150" s="135">
        <v>0.105</v>
      </c>
      <c r="P150" s="135">
        <f>O150*H150</f>
        <v>0.73499999999999999</v>
      </c>
      <c r="Q150" s="135">
        <v>0</v>
      </c>
      <c r="R150" s="135">
        <f>Q150*H150</f>
        <v>0</v>
      </c>
      <c r="S150" s="135">
        <v>2.5000000000000001E-3</v>
      </c>
      <c r="T150" s="136">
        <f>S150*H150</f>
        <v>1.7500000000000002E-2</v>
      </c>
      <c r="AR150" s="137" t="s">
        <v>220</v>
      </c>
      <c r="AT150" s="137" t="s">
        <v>133</v>
      </c>
      <c r="AU150" s="137" t="s">
        <v>85</v>
      </c>
      <c r="AY150" s="15" t="s">
        <v>130</v>
      </c>
      <c r="BE150" s="138">
        <f>IF(N150="základní",J150,0)</f>
        <v>0</v>
      </c>
      <c r="BF150" s="138">
        <f>IF(N150="snížená",J150,0)</f>
        <v>0</v>
      </c>
      <c r="BG150" s="138">
        <f>IF(N150="zákl. přenesená",J150,0)</f>
        <v>0</v>
      </c>
      <c r="BH150" s="138">
        <f>IF(N150="sníž. přenesená",J150,0)</f>
        <v>0</v>
      </c>
      <c r="BI150" s="138">
        <f>IF(N150="nulová",J150,0)</f>
        <v>0</v>
      </c>
      <c r="BJ150" s="15" t="s">
        <v>83</v>
      </c>
      <c r="BK150" s="138">
        <f>ROUND(I150*H150,2)</f>
        <v>0</v>
      </c>
      <c r="BL150" s="15" t="s">
        <v>220</v>
      </c>
      <c r="BM150" s="137" t="s">
        <v>249</v>
      </c>
    </row>
    <row r="151" spans="2:65" s="1" customFormat="1" ht="16.5" customHeight="1">
      <c r="B151" s="126"/>
      <c r="C151" s="127" t="s">
        <v>250</v>
      </c>
      <c r="D151" s="127" t="s">
        <v>133</v>
      </c>
      <c r="E151" s="128" t="s">
        <v>251</v>
      </c>
      <c r="F151" s="129" t="s">
        <v>252</v>
      </c>
      <c r="G151" s="130" t="s">
        <v>219</v>
      </c>
      <c r="H151" s="131">
        <v>7</v>
      </c>
      <c r="I151" s="132"/>
      <c r="J151" s="132">
        <f>ROUND(I151*H151,2)</f>
        <v>0</v>
      </c>
      <c r="K151" s="129" t="s">
        <v>194</v>
      </c>
      <c r="L151" s="27"/>
      <c r="M151" s="133" t="s">
        <v>1</v>
      </c>
      <c r="N151" s="134" t="s">
        <v>40</v>
      </c>
      <c r="O151" s="135">
        <v>0.42</v>
      </c>
      <c r="P151" s="135">
        <f>O151*H151</f>
        <v>2.94</v>
      </c>
      <c r="Q151" s="135">
        <v>0</v>
      </c>
      <c r="R151" s="135">
        <f>Q151*H151</f>
        <v>0</v>
      </c>
      <c r="S151" s="135">
        <v>0</v>
      </c>
      <c r="T151" s="136">
        <f>S151*H151</f>
        <v>0</v>
      </c>
      <c r="AR151" s="137" t="s">
        <v>220</v>
      </c>
      <c r="AT151" s="137" t="s">
        <v>133</v>
      </c>
      <c r="AU151" s="137" t="s">
        <v>85</v>
      </c>
      <c r="AY151" s="15" t="s">
        <v>130</v>
      </c>
      <c r="BE151" s="138">
        <f>IF(N151="základní",J151,0)</f>
        <v>0</v>
      </c>
      <c r="BF151" s="138">
        <f>IF(N151="snížená",J151,0)</f>
        <v>0</v>
      </c>
      <c r="BG151" s="138">
        <f>IF(N151="zákl. přenesená",J151,0)</f>
        <v>0</v>
      </c>
      <c r="BH151" s="138">
        <f>IF(N151="sníž. přenesená",J151,0)</f>
        <v>0</v>
      </c>
      <c r="BI151" s="138">
        <f>IF(N151="nulová",J151,0)</f>
        <v>0</v>
      </c>
      <c r="BJ151" s="15" t="s">
        <v>83</v>
      </c>
      <c r="BK151" s="138">
        <f>ROUND(I151*H151,2)</f>
        <v>0</v>
      </c>
      <c r="BL151" s="15" t="s">
        <v>220</v>
      </c>
      <c r="BM151" s="137" t="s">
        <v>253</v>
      </c>
    </row>
    <row r="152" spans="2:65" s="11" customFormat="1" ht="22.9" customHeight="1">
      <c r="B152" s="115"/>
      <c r="D152" s="116" t="s">
        <v>74</v>
      </c>
      <c r="E152" s="124" t="s">
        <v>254</v>
      </c>
      <c r="F152" s="124" t="s">
        <v>255</v>
      </c>
      <c r="J152" s="125">
        <f>BK152</f>
        <v>0</v>
      </c>
      <c r="L152" s="115"/>
      <c r="M152" s="119"/>
      <c r="P152" s="120">
        <f>SUM(P153:P154)</f>
        <v>7.6886999999999999</v>
      </c>
      <c r="R152" s="120">
        <f>SUM(R153:R154)</f>
        <v>0</v>
      </c>
      <c r="T152" s="121">
        <f>SUM(T153:T154)</f>
        <v>0.70594000000000012</v>
      </c>
      <c r="AR152" s="116" t="s">
        <v>85</v>
      </c>
      <c r="AT152" s="122" t="s">
        <v>74</v>
      </c>
      <c r="AU152" s="122" t="s">
        <v>83</v>
      </c>
      <c r="AY152" s="116" t="s">
        <v>130</v>
      </c>
      <c r="BK152" s="123">
        <f>SUM(BK153:BK154)</f>
        <v>0</v>
      </c>
    </row>
    <row r="153" spans="2:65" s="1" customFormat="1" ht="16.5" customHeight="1">
      <c r="B153" s="126"/>
      <c r="C153" s="127" t="s">
        <v>256</v>
      </c>
      <c r="D153" s="127" t="s">
        <v>133</v>
      </c>
      <c r="E153" s="128" t="s">
        <v>257</v>
      </c>
      <c r="F153" s="129" t="s">
        <v>258</v>
      </c>
      <c r="G153" s="130" t="s">
        <v>219</v>
      </c>
      <c r="H153" s="131">
        <v>6.5</v>
      </c>
      <c r="I153" s="132"/>
      <c r="J153" s="132">
        <f>ROUND(I153*H153,2)</f>
        <v>0</v>
      </c>
      <c r="K153" s="129" t="s">
        <v>194</v>
      </c>
      <c r="L153" s="27"/>
      <c r="M153" s="133" t="s">
        <v>1</v>
      </c>
      <c r="N153" s="134" t="s">
        <v>40</v>
      </c>
      <c r="O153" s="135">
        <v>0.61499999999999999</v>
      </c>
      <c r="P153" s="135">
        <f>O153*H153</f>
        <v>3.9975000000000001</v>
      </c>
      <c r="Q153" s="135">
        <v>0</v>
      </c>
      <c r="R153" s="135">
        <f>Q153*H153</f>
        <v>0</v>
      </c>
      <c r="S153" s="135">
        <v>0.10100000000000001</v>
      </c>
      <c r="T153" s="136">
        <f>S153*H153</f>
        <v>0.65650000000000008</v>
      </c>
      <c r="AR153" s="137" t="s">
        <v>220</v>
      </c>
      <c r="AT153" s="137" t="s">
        <v>133</v>
      </c>
      <c r="AU153" s="137" t="s">
        <v>85</v>
      </c>
      <c r="AY153" s="15" t="s">
        <v>130</v>
      </c>
      <c r="BE153" s="138">
        <f>IF(N153="základní",J153,0)</f>
        <v>0</v>
      </c>
      <c r="BF153" s="138">
        <f>IF(N153="snížená",J153,0)</f>
        <v>0</v>
      </c>
      <c r="BG153" s="138">
        <f>IF(N153="zákl. přenesená",J153,0)</f>
        <v>0</v>
      </c>
      <c r="BH153" s="138">
        <f>IF(N153="sníž. přenesená",J153,0)</f>
        <v>0</v>
      </c>
      <c r="BI153" s="138">
        <f>IF(N153="nulová",J153,0)</f>
        <v>0</v>
      </c>
      <c r="BJ153" s="15" t="s">
        <v>83</v>
      </c>
      <c r="BK153" s="138">
        <f>ROUND(I153*H153,2)</f>
        <v>0</v>
      </c>
      <c r="BL153" s="15" t="s">
        <v>220</v>
      </c>
      <c r="BM153" s="137" t="s">
        <v>259</v>
      </c>
    </row>
    <row r="154" spans="2:65" s="1" customFormat="1" ht="21.75" customHeight="1">
      <c r="B154" s="126"/>
      <c r="C154" s="127" t="s">
        <v>8</v>
      </c>
      <c r="D154" s="127" t="s">
        <v>133</v>
      </c>
      <c r="E154" s="128" t="s">
        <v>260</v>
      </c>
      <c r="F154" s="129" t="s">
        <v>261</v>
      </c>
      <c r="G154" s="130" t="s">
        <v>262</v>
      </c>
      <c r="H154" s="131">
        <v>4.8</v>
      </c>
      <c r="I154" s="132"/>
      <c r="J154" s="132">
        <f>ROUND(I154*H154,2)</f>
        <v>0</v>
      </c>
      <c r="K154" s="129" t="s">
        <v>1</v>
      </c>
      <c r="L154" s="27"/>
      <c r="M154" s="133" t="s">
        <v>1</v>
      </c>
      <c r="N154" s="134" t="s">
        <v>40</v>
      </c>
      <c r="O154" s="135">
        <v>0.76900000000000002</v>
      </c>
      <c r="P154" s="135">
        <f>O154*H154</f>
        <v>3.6911999999999998</v>
      </c>
      <c r="Q154" s="135">
        <v>0</v>
      </c>
      <c r="R154" s="135">
        <f>Q154*H154</f>
        <v>0</v>
      </c>
      <c r="S154" s="135">
        <v>1.03E-2</v>
      </c>
      <c r="T154" s="136">
        <f>S154*H154</f>
        <v>4.9439999999999998E-2</v>
      </c>
      <c r="AR154" s="137" t="s">
        <v>220</v>
      </c>
      <c r="AT154" s="137" t="s">
        <v>133</v>
      </c>
      <c r="AU154" s="137" t="s">
        <v>85</v>
      </c>
      <c r="AY154" s="15" t="s">
        <v>130</v>
      </c>
      <c r="BE154" s="138">
        <f>IF(N154="základní",J154,0)</f>
        <v>0</v>
      </c>
      <c r="BF154" s="138">
        <f>IF(N154="snížená",J154,0)</f>
        <v>0</v>
      </c>
      <c r="BG154" s="138">
        <f>IF(N154="zákl. přenesená",J154,0)</f>
        <v>0</v>
      </c>
      <c r="BH154" s="138">
        <f>IF(N154="sníž. přenesená",J154,0)</f>
        <v>0</v>
      </c>
      <c r="BI154" s="138">
        <f>IF(N154="nulová",J154,0)</f>
        <v>0</v>
      </c>
      <c r="BJ154" s="15" t="s">
        <v>83</v>
      </c>
      <c r="BK154" s="138">
        <f>ROUND(I154*H154,2)</f>
        <v>0</v>
      </c>
      <c r="BL154" s="15" t="s">
        <v>220</v>
      </c>
      <c r="BM154" s="137" t="s">
        <v>263</v>
      </c>
    </row>
    <row r="155" spans="2:65" s="11" customFormat="1" ht="22.9" customHeight="1">
      <c r="B155" s="115"/>
      <c r="D155" s="116" t="s">
        <v>74</v>
      </c>
      <c r="E155" s="124" t="s">
        <v>264</v>
      </c>
      <c r="F155" s="124" t="s">
        <v>265</v>
      </c>
      <c r="J155" s="125">
        <f>BK155</f>
        <v>0</v>
      </c>
      <c r="L155" s="115"/>
      <c r="M155" s="119"/>
      <c r="P155" s="120">
        <f>P156</f>
        <v>5.476</v>
      </c>
      <c r="R155" s="120">
        <f>R156</f>
        <v>7.3999999999999996E-2</v>
      </c>
      <c r="T155" s="121">
        <f>T156</f>
        <v>2.2939999999999999E-2</v>
      </c>
      <c r="AR155" s="116" t="s">
        <v>85</v>
      </c>
      <c r="AT155" s="122" t="s">
        <v>74</v>
      </c>
      <c r="AU155" s="122" t="s">
        <v>83</v>
      </c>
      <c r="AY155" s="116" t="s">
        <v>130</v>
      </c>
      <c r="BK155" s="123">
        <f>BK156</f>
        <v>0</v>
      </c>
    </row>
    <row r="156" spans="2:65" s="1" customFormat="1" ht="16.5" customHeight="1">
      <c r="B156" s="126"/>
      <c r="C156" s="127" t="s">
        <v>220</v>
      </c>
      <c r="D156" s="127" t="s">
        <v>133</v>
      </c>
      <c r="E156" s="128" t="s">
        <v>266</v>
      </c>
      <c r="F156" s="129" t="s">
        <v>267</v>
      </c>
      <c r="G156" s="130" t="s">
        <v>219</v>
      </c>
      <c r="H156" s="131">
        <v>74</v>
      </c>
      <c r="I156" s="132"/>
      <c r="J156" s="132">
        <f>ROUND(I156*H156,2)</f>
        <v>0</v>
      </c>
      <c r="K156" s="129" t="s">
        <v>194</v>
      </c>
      <c r="L156" s="27"/>
      <c r="M156" s="139" t="s">
        <v>1</v>
      </c>
      <c r="N156" s="140" t="s">
        <v>40</v>
      </c>
      <c r="O156" s="141">
        <v>7.3999999999999996E-2</v>
      </c>
      <c r="P156" s="141">
        <f>O156*H156</f>
        <v>5.476</v>
      </c>
      <c r="Q156" s="141">
        <v>1E-3</v>
      </c>
      <c r="R156" s="141">
        <f>Q156*H156</f>
        <v>7.3999999999999996E-2</v>
      </c>
      <c r="S156" s="141">
        <v>3.1E-4</v>
      </c>
      <c r="T156" s="142">
        <f>S156*H156</f>
        <v>2.2939999999999999E-2</v>
      </c>
      <c r="AR156" s="137" t="s">
        <v>220</v>
      </c>
      <c r="AT156" s="137" t="s">
        <v>133</v>
      </c>
      <c r="AU156" s="137" t="s">
        <v>85</v>
      </c>
      <c r="AY156" s="15" t="s">
        <v>130</v>
      </c>
      <c r="BE156" s="138">
        <f>IF(N156="základní",J156,0)</f>
        <v>0</v>
      </c>
      <c r="BF156" s="138">
        <f>IF(N156="snížená",J156,0)</f>
        <v>0</v>
      </c>
      <c r="BG156" s="138">
        <f>IF(N156="zákl. přenesená",J156,0)</f>
        <v>0</v>
      </c>
      <c r="BH156" s="138">
        <f>IF(N156="sníž. přenesená",J156,0)</f>
        <v>0</v>
      </c>
      <c r="BI156" s="138">
        <f>IF(N156="nulová",J156,0)</f>
        <v>0</v>
      </c>
      <c r="BJ156" s="15" t="s">
        <v>83</v>
      </c>
      <c r="BK156" s="138">
        <f>ROUND(I156*H156,2)</f>
        <v>0</v>
      </c>
      <c r="BL156" s="15" t="s">
        <v>220</v>
      </c>
      <c r="BM156" s="137" t="s">
        <v>268</v>
      </c>
    </row>
    <row r="157" spans="2:65" s="1" customFormat="1" ht="6.95" customHeight="1">
      <c r="B157" s="39"/>
      <c r="C157" s="40"/>
      <c r="D157" s="40"/>
      <c r="E157" s="40"/>
      <c r="F157" s="40"/>
      <c r="G157" s="40"/>
      <c r="H157" s="40"/>
      <c r="I157" s="40"/>
      <c r="J157" s="40"/>
      <c r="K157" s="40"/>
      <c r="L157" s="27"/>
    </row>
  </sheetData>
  <autoFilter ref="C125:K156" xr:uid="{00000000-0009-0000-0000-000002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rowBreaks count="1" manualBreakCount="1">
    <brk id="148" min="2" max="10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BM200"/>
  <sheetViews>
    <sheetView showGridLines="0" view="pageBreakPreview" zoomScaleNormal="100" zoomScaleSheetLayoutView="100" workbookViewId="0">
      <selection activeCell="I132" sqref="I132:I19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7" t="s">
        <v>5</v>
      </c>
      <c r="M2" s="168"/>
      <c r="N2" s="168"/>
      <c r="O2" s="168"/>
      <c r="P2" s="168"/>
      <c r="Q2" s="168"/>
      <c r="R2" s="168"/>
      <c r="S2" s="168"/>
      <c r="T2" s="168"/>
      <c r="U2" s="168"/>
      <c r="V2" s="168"/>
      <c r="AT2" s="15" t="s">
        <v>91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101</v>
      </c>
      <c r="L4" s="18"/>
      <c r="M4" s="83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4" t="s">
        <v>14</v>
      </c>
      <c r="L6" s="18"/>
    </row>
    <row r="7" spans="2:46" ht="26.25" customHeight="1">
      <c r="B7" s="18"/>
      <c r="E7" s="202" t="str">
        <f>'Rekapitulace stavby'!K6</f>
        <v>Pavilon C – Obnova hlavního vstupu odd. Rehabilitace a služebního vstupu oddělení Operačních sálů, 1.NP</v>
      </c>
      <c r="F7" s="203"/>
      <c r="G7" s="203"/>
      <c r="H7" s="203"/>
      <c r="L7" s="18"/>
    </row>
    <row r="8" spans="2:46" s="1" customFormat="1" ht="12" customHeight="1">
      <c r="B8" s="27"/>
      <c r="D8" s="24" t="s">
        <v>102</v>
      </c>
      <c r="L8" s="27"/>
    </row>
    <row r="9" spans="2:46" s="1" customFormat="1" ht="16.5" customHeight="1">
      <c r="B9" s="27"/>
      <c r="E9" s="192" t="s">
        <v>269</v>
      </c>
      <c r="F9" s="201"/>
      <c r="G9" s="201"/>
      <c r="H9" s="201"/>
      <c r="L9" s="27"/>
    </row>
    <row r="10" spans="2:46" s="1" customFormat="1">
      <c r="B10" s="27"/>
      <c r="L10" s="27"/>
    </row>
    <row r="11" spans="2:46" s="1" customFormat="1" ht="12" customHeight="1">
      <c r="B11" s="27"/>
      <c r="D11" s="24" t="s">
        <v>16</v>
      </c>
      <c r="F11" s="22" t="s">
        <v>1</v>
      </c>
      <c r="I11" s="24" t="s">
        <v>17</v>
      </c>
      <c r="J11" s="22" t="s">
        <v>1</v>
      </c>
      <c r="L11" s="27"/>
    </row>
    <row r="12" spans="2:46" s="1" customFormat="1" ht="12" customHeight="1">
      <c r="B12" s="27"/>
      <c r="D12" s="24" t="s">
        <v>18</v>
      </c>
      <c r="F12" s="22" t="s">
        <v>19</v>
      </c>
      <c r="I12" s="24" t="s">
        <v>20</v>
      </c>
      <c r="J12" s="47" t="str">
        <f>'Rekapitulace stavby'!AN8</f>
        <v>15. 6. 2023</v>
      </c>
      <c r="L12" s="27"/>
    </row>
    <row r="13" spans="2:46" s="1" customFormat="1" ht="10.9" customHeight="1">
      <c r="B13" s="27"/>
      <c r="L13" s="27"/>
    </row>
    <row r="14" spans="2:46" s="1" customFormat="1" ht="12" customHeight="1">
      <c r="B14" s="27"/>
      <c r="D14" s="24" t="s">
        <v>22</v>
      </c>
      <c r="I14" s="24" t="s">
        <v>23</v>
      </c>
      <c r="J14" s="22" t="s">
        <v>1</v>
      </c>
      <c r="L14" s="27"/>
    </row>
    <row r="15" spans="2:46" s="1" customFormat="1" ht="18" customHeight="1">
      <c r="B15" s="27"/>
      <c r="E15" s="22" t="s">
        <v>24</v>
      </c>
      <c r="I15" s="24" t="s">
        <v>25</v>
      </c>
      <c r="J15" s="22" t="s">
        <v>1</v>
      </c>
      <c r="L15" s="27"/>
    </row>
    <row r="16" spans="2:46" s="1" customFormat="1" ht="6.95" customHeight="1">
      <c r="B16" s="27"/>
      <c r="L16" s="27"/>
    </row>
    <row r="17" spans="2:12" s="1" customFormat="1" ht="12" customHeight="1">
      <c r="B17" s="27"/>
      <c r="D17" s="24" t="s">
        <v>26</v>
      </c>
      <c r="I17" s="24" t="s">
        <v>23</v>
      </c>
      <c r="J17" s="22" t="str">
        <f>'Rekapitulace stavby'!AN13</f>
        <v/>
      </c>
      <c r="L17" s="27"/>
    </row>
    <row r="18" spans="2:12" s="1" customFormat="1" ht="18" customHeight="1">
      <c r="B18" s="27"/>
      <c r="E18" s="176" t="str">
        <f>'Rekapitulace stavby'!E14</f>
        <v xml:space="preserve"> </v>
      </c>
      <c r="F18" s="176"/>
      <c r="G18" s="176"/>
      <c r="H18" s="176"/>
      <c r="I18" s="24" t="s">
        <v>25</v>
      </c>
      <c r="J18" s="22" t="str">
        <f>'Rekapitulace stavby'!AN14</f>
        <v/>
      </c>
      <c r="L18" s="27"/>
    </row>
    <row r="19" spans="2:12" s="1" customFormat="1" ht="6.95" customHeight="1">
      <c r="B19" s="27"/>
      <c r="L19" s="27"/>
    </row>
    <row r="20" spans="2:12" s="1" customFormat="1" ht="12" customHeight="1">
      <c r="B20" s="27"/>
      <c r="D20" s="24" t="s">
        <v>28</v>
      </c>
      <c r="I20" s="24" t="s">
        <v>23</v>
      </c>
      <c r="J20" s="22" t="s">
        <v>1</v>
      </c>
      <c r="L20" s="27"/>
    </row>
    <row r="21" spans="2:12" s="1" customFormat="1" ht="18" customHeight="1">
      <c r="B21" s="27"/>
      <c r="E21" s="22" t="s">
        <v>29</v>
      </c>
      <c r="I21" s="24" t="s">
        <v>25</v>
      </c>
      <c r="J21" s="22" t="s">
        <v>1</v>
      </c>
      <c r="L21" s="27"/>
    </row>
    <row r="22" spans="2:12" s="1" customFormat="1" ht="6.95" customHeight="1">
      <c r="B22" s="27"/>
      <c r="L22" s="27"/>
    </row>
    <row r="23" spans="2:12" s="1" customFormat="1" ht="12" customHeight="1">
      <c r="B23" s="27"/>
      <c r="D23" s="24" t="s">
        <v>31</v>
      </c>
      <c r="I23" s="24" t="s">
        <v>23</v>
      </c>
      <c r="J23" s="22" t="s">
        <v>1</v>
      </c>
      <c r="L23" s="27"/>
    </row>
    <row r="24" spans="2:12" s="1" customFormat="1" ht="18" customHeight="1">
      <c r="B24" s="27"/>
      <c r="E24" s="22" t="s">
        <v>32</v>
      </c>
      <c r="I24" s="24" t="s">
        <v>25</v>
      </c>
      <c r="J24" s="22" t="s">
        <v>1</v>
      </c>
      <c r="L24" s="27"/>
    </row>
    <row r="25" spans="2:12" s="1" customFormat="1" ht="6.95" customHeight="1">
      <c r="B25" s="27"/>
      <c r="L25" s="27"/>
    </row>
    <row r="26" spans="2:12" s="1" customFormat="1" ht="12" customHeight="1">
      <c r="B26" s="27"/>
      <c r="D26" s="24" t="s">
        <v>33</v>
      </c>
      <c r="L26" s="27"/>
    </row>
    <row r="27" spans="2:12" s="7" customFormat="1" ht="16.5" customHeight="1">
      <c r="B27" s="84"/>
      <c r="E27" s="178" t="s">
        <v>1</v>
      </c>
      <c r="F27" s="178"/>
      <c r="G27" s="178"/>
      <c r="H27" s="178"/>
      <c r="L27" s="84"/>
    </row>
    <row r="28" spans="2:12" s="1" customFormat="1" ht="6.95" customHeight="1">
      <c r="B28" s="27"/>
      <c r="L28" s="27"/>
    </row>
    <row r="29" spans="2:12" s="1" customFormat="1" ht="6.95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customHeight="1">
      <c r="B30" s="27"/>
      <c r="D30" s="85" t="s">
        <v>35</v>
      </c>
      <c r="J30" s="61">
        <f>ROUND(J129, 2)</f>
        <v>0</v>
      </c>
      <c r="L30" s="27"/>
    </row>
    <row r="31" spans="2:12" s="1" customFormat="1" ht="6.95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customHeight="1">
      <c r="B32" s="27"/>
      <c r="F32" s="30" t="s">
        <v>37</v>
      </c>
      <c r="I32" s="30" t="s">
        <v>36</v>
      </c>
      <c r="J32" s="30" t="s">
        <v>38</v>
      </c>
      <c r="L32" s="27"/>
    </row>
    <row r="33" spans="2:12" s="1" customFormat="1" ht="14.45" customHeight="1">
      <c r="B33" s="27"/>
      <c r="D33" s="50" t="s">
        <v>39</v>
      </c>
      <c r="E33" s="24" t="s">
        <v>40</v>
      </c>
      <c r="F33" s="86">
        <f>ROUND((SUM(BE129:BE199)),  2)</f>
        <v>0</v>
      </c>
      <c r="I33" s="87">
        <v>0.21</v>
      </c>
      <c r="J33" s="86">
        <f>ROUND(((SUM(BE129:BE199))*I33),  2)</f>
        <v>0</v>
      </c>
      <c r="L33" s="27"/>
    </row>
    <row r="34" spans="2:12" s="1" customFormat="1" ht="14.45" customHeight="1">
      <c r="B34" s="27"/>
      <c r="E34" s="24" t="s">
        <v>41</v>
      </c>
      <c r="F34" s="86">
        <f>ROUND((SUM(BF129:BF199)),  2)</f>
        <v>0</v>
      </c>
      <c r="I34" s="87">
        <v>0.15</v>
      </c>
      <c r="J34" s="86">
        <f>ROUND(((SUM(BF129:BF199))*I34),  2)</f>
        <v>0</v>
      </c>
      <c r="L34" s="27"/>
    </row>
    <row r="35" spans="2:12" s="1" customFormat="1" ht="14.45" hidden="1" customHeight="1">
      <c r="B35" s="27"/>
      <c r="E35" s="24" t="s">
        <v>42</v>
      </c>
      <c r="F35" s="86">
        <f>ROUND((SUM(BG129:BG199)),  2)</f>
        <v>0</v>
      </c>
      <c r="I35" s="87">
        <v>0.21</v>
      </c>
      <c r="J35" s="86">
        <f>0</f>
        <v>0</v>
      </c>
      <c r="L35" s="27"/>
    </row>
    <row r="36" spans="2:12" s="1" customFormat="1" ht="14.45" hidden="1" customHeight="1">
      <c r="B36" s="27"/>
      <c r="E36" s="24" t="s">
        <v>43</v>
      </c>
      <c r="F36" s="86">
        <f>ROUND((SUM(BH129:BH199)),  2)</f>
        <v>0</v>
      </c>
      <c r="I36" s="87">
        <v>0.15</v>
      </c>
      <c r="J36" s="86">
        <f>0</f>
        <v>0</v>
      </c>
      <c r="L36" s="27"/>
    </row>
    <row r="37" spans="2:12" s="1" customFormat="1" ht="14.45" hidden="1" customHeight="1">
      <c r="B37" s="27"/>
      <c r="E37" s="24" t="s">
        <v>44</v>
      </c>
      <c r="F37" s="86">
        <f>ROUND((SUM(BI129:BI199)),  2)</f>
        <v>0</v>
      </c>
      <c r="I37" s="87">
        <v>0</v>
      </c>
      <c r="J37" s="86">
        <f>0</f>
        <v>0</v>
      </c>
      <c r="L37" s="27"/>
    </row>
    <row r="38" spans="2:12" s="1" customFormat="1" ht="6.95" customHeight="1">
      <c r="B38" s="27"/>
      <c r="L38" s="27"/>
    </row>
    <row r="39" spans="2:12" s="1" customFormat="1" ht="25.35" customHeight="1">
      <c r="B39" s="27"/>
      <c r="C39" s="88"/>
      <c r="D39" s="89" t="s">
        <v>45</v>
      </c>
      <c r="E39" s="52"/>
      <c r="F39" s="52"/>
      <c r="G39" s="90" t="s">
        <v>46</v>
      </c>
      <c r="H39" s="91" t="s">
        <v>47</v>
      </c>
      <c r="I39" s="52"/>
      <c r="J39" s="92">
        <f>SUM(J30:J37)</f>
        <v>0</v>
      </c>
      <c r="K39" s="93"/>
      <c r="L39" s="27"/>
    </row>
    <row r="40" spans="2:12" s="1" customFormat="1" ht="14.45" customHeight="1">
      <c r="B40" s="27"/>
      <c r="L40" s="27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27"/>
      <c r="D50" s="36" t="s">
        <v>48</v>
      </c>
      <c r="E50" s="37"/>
      <c r="F50" s="37"/>
      <c r="G50" s="36" t="s">
        <v>49</v>
      </c>
      <c r="H50" s="37"/>
      <c r="I50" s="37"/>
      <c r="J50" s="37"/>
      <c r="K50" s="37"/>
      <c r="L50" s="27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27"/>
      <c r="D61" s="38" t="s">
        <v>50</v>
      </c>
      <c r="E61" s="29"/>
      <c r="F61" s="94" t="s">
        <v>51</v>
      </c>
      <c r="G61" s="38" t="s">
        <v>50</v>
      </c>
      <c r="H61" s="29"/>
      <c r="I61" s="29"/>
      <c r="J61" s="95" t="s">
        <v>51</v>
      </c>
      <c r="K61" s="29"/>
      <c r="L61" s="27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27"/>
      <c r="D65" s="36" t="s">
        <v>52</v>
      </c>
      <c r="E65" s="37"/>
      <c r="F65" s="37"/>
      <c r="G65" s="36" t="s">
        <v>53</v>
      </c>
      <c r="H65" s="37"/>
      <c r="I65" s="37"/>
      <c r="J65" s="37"/>
      <c r="K65" s="37"/>
      <c r="L65" s="27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27"/>
      <c r="D76" s="38" t="s">
        <v>50</v>
      </c>
      <c r="E76" s="29"/>
      <c r="F76" s="94" t="s">
        <v>51</v>
      </c>
      <c r="G76" s="38" t="s">
        <v>50</v>
      </c>
      <c r="H76" s="29"/>
      <c r="I76" s="29"/>
      <c r="J76" s="95" t="s">
        <v>51</v>
      </c>
      <c r="K76" s="29"/>
      <c r="L76" s="27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>
      <c r="B82" s="27"/>
      <c r="C82" s="19" t="s">
        <v>104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4" t="s">
        <v>14</v>
      </c>
      <c r="L84" s="27"/>
    </row>
    <row r="85" spans="2:47" s="1" customFormat="1" ht="26.25" customHeight="1">
      <c r="B85" s="27"/>
      <c r="E85" s="202" t="str">
        <f>E7</f>
        <v>Pavilon C – Obnova hlavního vstupu odd. Rehabilitace a služebního vstupu oddělení Operačních sálů, 1.NP</v>
      </c>
      <c r="F85" s="203"/>
      <c r="G85" s="203"/>
      <c r="H85" s="203"/>
      <c r="L85" s="27"/>
    </row>
    <row r="86" spans="2:47" s="1" customFormat="1" ht="12" customHeight="1">
      <c r="B86" s="27"/>
      <c r="C86" s="24" t="s">
        <v>102</v>
      </c>
      <c r="L86" s="27"/>
    </row>
    <row r="87" spans="2:47" s="1" customFormat="1" ht="16.5" customHeight="1">
      <c r="B87" s="27"/>
      <c r="E87" s="192" t="str">
        <f>E9</f>
        <v>03 - STAVEBNÍ PRÁCE</v>
      </c>
      <c r="F87" s="201"/>
      <c r="G87" s="201"/>
      <c r="H87" s="201"/>
      <c r="L87" s="27"/>
    </row>
    <row r="88" spans="2:47" s="1" customFormat="1" ht="6.95" customHeight="1">
      <c r="B88" s="27"/>
      <c r="L88" s="27"/>
    </row>
    <row r="89" spans="2:47" s="1" customFormat="1" ht="12" customHeight="1">
      <c r="B89" s="27"/>
      <c r="C89" s="24" t="s">
        <v>18</v>
      </c>
      <c r="F89" s="22" t="str">
        <f>F12</f>
        <v>Nemocnice Šumperk a.s. - Pavilon C</v>
      </c>
      <c r="I89" s="24" t="s">
        <v>20</v>
      </c>
      <c r="J89" s="47" t="str">
        <f>IF(J12="","",J12)</f>
        <v>15. 6. 2023</v>
      </c>
      <c r="L89" s="27"/>
    </row>
    <row r="90" spans="2:47" s="1" customFormat="1" ht="6.95" customHeight="1">
      <c r="B90" s="27"/>
      <c r="L90" s="27"/>
    </row>
    <row r="91" spans="2:47" s="1" customFormat="1" ht="40.15" customHeight="1">
      <c r="B91" s="27"/>
      <c r="C91" s="24" t="s">
        <v>22</v>
      </c>
      <c r="F91" s="22" t="str">
        <f>E15</f>
        <v>Nemocnice Šumperk a.s.</v>
      </c>
      <c r="I91" s="24" t="s">
        <v>28</v>
      </c>
      <c r="J91" s="25" t="str">
        <f>E21</f>
        <v>4DS, spol. s r. o. / LACHMAN STYL s. r. o.</v>
      </c>
      <c r="L91" s="27"/>
    </row>
    <row r="92" spans="2:47" s="1" customFormat="1" ht="15.2" customHeight="1">
      <c r="B92" s="27"/>
      <c r="C92" s="24" t="s">
        <v>26</v>
      </c>
      <c r="F92" s="22" t="str">
        <f>IF(E18="","",E18)</f>
        <v xml:space="preserve"> </v>
      </c>
      <c r="I92" s="24" t="s">
        <v>31</v>
      </c>
      <c r="J92" s="25" t="str">
        <f>E24</f>
        <v>Vladimír Mrázek</v>
      </c>
      <c r="L92" s="27"/>
    </row>
    <row r="93" spans="2:47" s="1" customFormat="1" ht="10.35" customHeight="1">
      <c r="B93" s="27"/>
      <c r="L93" s="27"/>
    </row>
    <row r="94" spans="2:47" s="1" customFormat="1" ht="29.25" customHeight="1">
      <c r="B94" s="27"/>
      <c r="C94" s="96" t="s">
        <v>105</v>
      </c>
      <c r="D94" s="88"/>
      <c r="E94" s="88"/>
      <c r="F94" s="88"/>
      <c r="G94" s="88"/>
      <c r="H94" s="88"/>
      <c r="I94" s="88"/>
      <c r="J94" s="97" t="s">
        <v>106</v>
      </c>
      <c r="K94" s="88"/>
      <c r="L94" s="27"/>
    </row>
    <row r="95" spans="2:47" s="1" customFormat="1" ht="10.35" customHeight="1">
      <c r="B95" s="27"/>
      <c r="L95" s="27"/>
    </row>
    <row r="96" spans="2:47" s="1" customFormat="1" ht="22.9" customHeight="1">
      <c r="B96" s="27"/>
      <c r="C96" s="98" t="s">
        <v>107</v>
      </c>
      <c r="J96" s="61">
        <f>J129</f>
        <v>0</v>
      </c>
      <c r="L96" s="27"/>
      <c r="AU96" s="15" t="s">
        <v>108</v>
      </c>
    </row>
    <row r="97" spans="2:12" s="8" customFormat="1" ht="24.95" customHeight="1">
      <c r="B97" s="99"/>
      <c r="D97" s="100" t="s">
        <v>175</v>
      </c>
      <c r="E97" s="101"/>
      <c r="F97" s="101"/>
      <c r="G97" s="101"/>
      <c r="H97" s="101"/>
      <c r="I97" s="101"/>
      <c r="J97" s="102">
        <f>J130</f>
        <v>0</v>
      </c>
      <c r="L97" s="99"/>
    </row>
    <row r="98" spans="2:12" s="9" customFormat="1" ht="19.899999999999999" customHeight="1">
      <c r="B98" s="103"/>
      <c r="D98" s="104" t="s">
        <v>270</v>
      </c>
      <c r="E98" s="105"/>
      <c r="F98" s="105"/>
      <c r="G98" s="105"/>
      <c r="H98" s="105"/>
      <c r="I98" s="105"/>
      <c r="J98" s="106">
        <f>J131</f>
        <v>0</v>
      </c>
      <c r="L98" s="103"/>
    </row>
    <row r="99" spans="2:12" s="9" customFormat="1" ht="19.899999999999999" customHeight="1">
      <c r="B99" s="103"/>
      <c r="D99" s="104" t="s">
        <v>176</v>
      </c>
      <c r="E99" s="105"/>
      <c r="F99" s="105"/>
      <c r="G99" s="105"/>
      <c r="H99" s="105"/>
      <c r="I99" s="105"/>
      <c r="J99" s="106">
        <f>J142</f>
        <v>0</v>
      </c>
      <c r="L99" s="103"/>
    </row>
    <row r="100" spans="2:12" s="9" customFormat="1" ht="19.899999999999999" customHeight="1">
      <c r="B100" s="103"/>
      <c r="D100" s="104" t="s">
        <v>271</v>
      </c>
      <c r="E100" s="105"/>
      <c r="F100" s="105"/>
      <c r="G100" s="105"/>
      <c r="H100" s="105"/>
      <c r="I100" s="105"/>
      <c r="J100" s="106">
        <f>J146</f>
        <v>0</v>
      </c>
      <c r="L100" s="103"/>
    </row>
    <row r="101" spans="2:12" s="8" customFormat="1" ht="24.95" customHeight="1">
      <c r="B101" s="99"/>
      <c r="D101" s="100" t="s">
        <v>178</v>
      </c>
      <c r="E101" s="101"/>
      <c r="F101" s="101"/>
      <c r="G101" s="101"/>
      <c r="H101" s="101"/>
      <c r="I101" s="101"/>
      <c r="J101" s="102">
        <f>J148</f>
        <v>0</v>
      </c>
      <c r="L101" s="99"/>
    </row>
    <row r="102" spans="2:12" s="9" customFormat="1" ht="19.899999999999999" customHeight="1">
      <c r="B102" s="103"/>
      <c r="D102" s="104" t="s">
        <v>179</v>
      </c>
      <c r="E102" s="105"/>
      <c r="F102" s="105"/>
      <c r="G102" s="105"/>
      <c r="H102" s="105"/>
      <c r="I102" s="105"/>
      <c r="J102" s="106">
        <f>J149</f>
        <v>0</v>
      </c>
      <c r="L102" s="103"/>
    </row>
    <row r="103" spans="2:12" s="9" customFormat="1" ht="19.899999999999999" customHeight="1">
      <c r="B103" s="103"/>
      <c r="D103" s="104" t="s">
        <v>180</v>
      </c>
      <c r="E103" s="105"/>
      <c r="F103" s="105"/>
      <c r="G103" s="105"/>
      <c r="H103" s="105"/>
      <c r="I103" s="105"/>
      <c r="J103" s="106">
        <f>J154</f>
        <v>0</v>
      </c>
      <c r="L103" s="103"/>
    </row>
    <row r="104" spans="2:12" s="9" customFormat="1" ht="19.899999999999999" customHeight="1">
      <c r="B104" s="103"/>
      <c r="D104" s="104" t="s">
        <v>181</v>
      </c>
      <c r="E104" s="105"/>
      <c r="F104" s="105"/>
      <c r="G104" s="105"/>
      <c r="H104" s="105"/>
      <c r="I104" s="105"/>
      <c r="J104" s="106">
        <f>J167</f>
        <v>0</v>
      </c>
      <c r="L104" s="103"/>
    </row>
    <row r="105" spans="2:12" s="9" customFormat="1" ht="19.899999999999999" customHeight="1">
      <c r="B105" s="103"/>
      <c r="D105" s="104" t="s">
        <v>182</v>
      </c>
      <c r="E105" s="105"/>
      <c r="F105" s="105"/>
      <c r="G105" s="105"/>
      <c r="H105" s="105"/>
      <c r="I105" s="105"/>
      <c r="J105" s="106">
        <f>J180</f>
        <v>0</v>
      </c>
      <c r="L105" s="103"/>
    </row>
    <row r="106" spans="2:12" s="9" customFormat="1" ht="19.899999999999999" customHeight="1">
      <c r="B106" s="103"/>
      <c r="D106" s="104" t="s">
        <v>272</v>
      </c>
      <c r="E106" s="105"/>
      <c r="F106" s="105"/>
      <c r="G106" s="105"/>
      <c r="H106" s="105"/>
      <c r="I106" s="105"/>
      <c r="J106" s="106">
        <f>J188</f>
        <v>0</v>
      </c>
      <c r="L106" s="103"/>
    </row>
    <row r="107" spans="2:12" s="9" customFormat="1" ht="19.899999999999999" customHeight="1">
      <c r="B107" s="103"/>
      <c r="D107" s="104" t="s">
        <v>273</v>
      </c>
      <c r="E107" s="105"/>
      <c r="F107" s="105"/>
      <c r="G107" s="105"/>
      <c r="H107" s="105"/>
      <c r="I107" s="105"/>
      <c r="J107" s="106">
        <f>J192</f>
        <v>0</v>
      </c>
      <c r="L107" s="103"/>
    </row>
    <row r="108" spans="2:12" s="9" customFormat="1" ht="19.899999999999999" customHeight="1">
      <c r="B108" s="103"/>
      <c r="D108" s="104" t="s">
        <v>184</v>
      </c>
      <c r="E108" s="105"/>
      <c r="F108" s="105"/>
      <c r="G108" s="105"/>
      <c r="H108" s="105"/>
      <c r="I108" s="105"/>
      <c r="J108" s="106">
        <f>J195</f>
        <v>0</v>
      </c>
      <c r="L108" s="103"/>
    </row>
    <row r="109" spans="2:12" s="9" customFormat="1" ht="19.899999999999999" customHeight="1">
      <c r="B109" s="103"/>
      <c r="D109" s="104" t="s">
        <v>274</v>
      </c>
      <c r="E109" s="105"/>
      <c r="F109" s="105"/>
      <c r="G109" s="105"/>
      <c r="H109" s="105"/>
      <c r="I109" s="105"/>
      <c r="J109" s="106">
        <f>J197</f>
        <v>0</v>
      </c>
      <c r="L109" s="103"/>
    </row>
    <row r="110" spans="2:12" s="1" customFormat="1" ht="21.75" customHeight="1">
      <c r="B110" s="27"/>
      <c r="L110" s="27"/>
    </row>
    <row r="111" spans="2:12" s="1" customFormat="1" ht="6.95" customHeight="1"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27"/>
    </row>
    <row r="115" spans="2:20" s="1" customFormat="1" ht="6.95" customHeight="1">
      <c r="B115" s="41"/>
      <c r="C115" s="42"/>
      <c r="D115" s="42"/>
      <c r="E115" s="42"/>
      <c r="F115" s="42"/>
      <c r="G115" s="42"/>
      <c r="H115" s="42"/>
      <c r="I115" s="42"/>
      <c r="J115" s="42"/>
      <c r="K115" s="42"/>
      <c r="L115" s="27"/>
    </row>
    <row r="116" spans="2:20" s="1" customFormat="1" ht="24.95" customHeight="1">
      <c r="B116" s="27"/>
      <c r="C116" s="19" t="s">
        <v>114</v>
      </c>
      <c r="L116" s="27"/>
    </row>
    <row r="117" spans="2:20" s="1" customFormat="1" ht="6.95" customHeight="1">
      <c r="B117" s="27"/>
      <c r="L117" s="27"/>
    </row>
    <row r="118" spans="2:20" s="1" customFormat="1" ht="12" customHeight="1">
      <c r="B118" s="27"/>
      <c r="C118" s="24" t="s">
        <v>14</v>
      </c>
      <c r="L118" s="27"/>
    </row>
    <row r="119" spans="2:20" s="1" customFormat="1" ht="26.25" customHeight="1">
      <c r="B119" s="27"/>
      <c r="E119" s="202" t="str">
        <f>E7</f>
        <v>Pavilon C – Obnova hlavního vstupu odd. Rehabilitace a služebního vstupu oddělení Operačních sálů, 1.NP</v>
      </c>
      <c r="F119" s="203"/>
      <c r="G119" s="203"/>
      <c r="H119" s="203"/>
      <c r="L119" s="27"/>
    </row>
    <row r="120" spans="2:20" s="1" customFormat="1" ht="12" customHeight="1">
      <c r="B120" s="27"/>
      <c r="C120" s="24" t="s">
        <v>102</v>
      </c>
      <c r="L120" s="27"/>
    </row>
    <row r="121" spans="2:20" s="1" customFormat="1" ht="16.5" customHeight="1">
      <c r="B121" s="27"/>
      <c r="E121" s="192" t="str">
        <f>E9</f>
        <v>03 - STAVEBNÍ PRÁCE</v>
      </c>
      <c r="F121" s="201"/>
      <c r="G121" s="201"/>
      <c r="H121" s="201"/>
      <c r="L121" s="27"/>
    </row>
    <row r="122" spans="2:20" s="1" customFormat="1" ht="6.95" customHeight="1">
      <c r="B122" s="27"/>
      <c r="L122" s="27"/>
    </row>
    <row r="123" spans="2:20" s="1" customFormat="1" ht="12" customHeight="1">
      <c r="B123" s="27"/>
      <c r="C123" s="24" t="s">
        <v>18</v>
      </c>
      <c r="F123" s="22" t="str">
        <f>F12</f>
        <v>Nemocnice Šumperk a.s. - Pavilon C</v>
      </c>
      <c r="I123" s="24" t="s">
        <v>20</v>
      </c>
      <c r="J123" s="47" t="str">
        <f>IF(J12="","",J12)</f>
        <v>15. 6. 2023</v>
      </c>
      <c r="L123" s="27"/>
    </row>
    <row r="124" spans="2:20" s="1" customFormat="1" ht="6.95" customHeight="1">
      <c r="B124" s="27"/>
      <c r="L124" s="27"/>
    </row>
    <row r="125" spans="2:20" s="1" customFormat="1" ht="40.15" customHeight="1">
      <c r="B125" s="27"/>
      <c r="C125" s="24" t="s">
        <v>22</v>
      </c>
      <c r="F125" s="22" t="str">
        <f>E15</f>
        <v>Nemocnice Šumperk a.s.</v>
      </c>
      <c r="I125" s="24" t="s">
        <v>28</v>
      </c>
      <c r="J125" s="25" t="str">
        <f>E21</f>
        <v>4DS, spol. s r. o. / LACHMAN STYL s. r. o.</v>
      </c>
      <c r="L125" s="27"/>
    </row>
    <row r="126" spans="2:20" s="1" customFormat="1" ht="15.2" customHeight="1">
      <c r="B126" s="27"/>
      <c r="C126" s="24" t="s">
        <v>26</v>
      </c>
      <c r="F126" s="22" t="str">
        <f>IF(E18="","",E18)</f>
        <v xml:space="preserve"> </v>
      </c>
      <c r="I126" s="24" t="s">
        <v>31</v>
      </c>
      <c r="J126" s="25" t="str">
        <f>E24</f>
        <v>Vladimír Mrázek</v>
      </c>
      <c r="L126" s="27"/>
    </row>
    <row r="127" spans="2:20" s="1" customFormat="1" ht="10.35" customHeight="1">
      <c r="B127" s="27"/>
      <c r="L127" s="27"/>
    </row>
    <row r="128" spans="2:20" s="10" customFormat="1" ht="29.25" customHeight="1">
      <c r="B128" s="107"/>
      <c r="C128" s="108" t="s">
        <v>115</v>
      </c>
      <c r="D128" s="109" t="s">
        <v>60</v>
      </c>
      <c r="E128" s="109" t="s">
        <v>56</v>
      </c>
      <c r="F128" s="109" t="s">
        <v>57</v>
      </c>
      <c r="G128" s="109" t="s">
        <v>116</v>
      </c>
      <c r="H128" s="109" t="s">
        <v>117</v>
      </c>
      <c r="I128" s="109" t="s">
        <v>118</v>
      </c>
      <c r="J128" s="109" t="s">
        <v>106</v>
      </c>
      <c r="K128" s="110" t="s">
        <v>119</v>
      </c>
      <c r="L128" s="107"/>
      <c r="M128" s="54" t="s">
        <v>1</v>
      </c>
      <c r="N128" s="55" t="s">
        <v>39</v>
      </c>
      <c r="O128" s="55" t="s">
        <v>120</v>
      </c>
      <c r="P128" s="55" t="s">
        <v>121</v>
      </c>
      <c r="Q128" s="55" t="s">
        <v>122</v>
      </c>
      <c r="R128" s="55" t="s">
        <v>123</v>
      </c>
      <c r="S128" s="55" t="s">
        <v>124</v>
      </c>
      <c r="T128" s="56" t="s">
        <v>125</v>
      </c>
    </row>
    <row r="129" spans="2:65" s="1" customFormat="1" ht="22.9" customHeight="1">
      <c r="B129" s="27"/>
      <c r="C129" s="59" t="s">
        <v>126</v>
      </c>
      <c r="J129" s="111">
        <f>BK129</f>
        <v>0</v>
      </c>
      <c r="L129" s="27"/>
      <c r="M129" s="57"/>
      <c r="N129" s="48"/>
      <c r="O129" s="48"/>
      <c r="P129" s="112">
        <f>P130+P148</f>
        <v>147.37608</v>
      </c>
      <c r="Q129" s="48"/>
      <c r="R129" s="112">
        <f>R130+R148</f>
        <v>5.2575920000000007</v>
      </c>
      <c r="S129" s="48"/>
      <c r="T129" s="113">
        <f>T130+T148</f>
        <v>0</v>
      </c>
      <c r="AT129" s="15" t="s">
        <v>74</v>
      </c>
      <c r="AU129" s="15" t="s">
        <v>108</v>
      </c>
      <c r="BK129" s="114">
        <f>BK130+BK148</f>
        <v>0</v>
      </c>
    </row>
    <row r="130" spans="2:65" s="11" customFormat="1" ht="25.9" customHeight="1">
      <c r="B130" s="115"/>
      <c r="D130" s="116" t="s">
        <v>74</v>
      </c>
      <c r="E130" s="117" t="s">
        <v>185</v>
      </c>
      <c r="F130" s="117" t="s">
        <v>186</v>
      </c>
      <c r="J130" s="118">
        <f>BK130</f>
        <v>0</v>
      </c>
      <c r="L130" s="115"/>
      <c r="M130" s="119"/>
      <c r="P130" s="120">
        <f>P131+P142+P146</f>
        <v>82.367160000000013</v>
      </c>
      <c r="R130" s="120">
        <f>R131+R142+R146</f>
        <v>4.6636500000000005</v>
      </c>
      <c r="T130" s="121">
        <f>T131+T142+T146</f>
        <v>0</v>
      </c>
      <c r="AR130" s="116" t="s">
        <v>83</v>
      </c>
      <c r="AT130" s="122" t="s">
        <v>74</v>
      </c>
      <c r="AU130" s="122" t="s">
        <v>75</v>
      </c>
      <c r="AY130" s="116" t="s">
        <v>130</v>
      </c>
      <c r="BK130" s="123">
        <f>BK131+BK142+BK146</f>
        <v>0</v>
      </c>
    </row>
    <row r="131" spans="2:65" s="11" customFormat="1" ht="22.9" customHeight="1">
      <c r="B131" s="115"/>
      <c r="D131" s="116" t="s">
        <v>74</v>
      </c>
      <c r="E131" s="124" t="s">
        <v>156</v>
      </c>
      <c r="F131" s="124" t="s">
        <v>275</v>
      </c>
      <c r="J131" s="125">
        <f>BK131</f>
        <v>0</v>
      </c>
      <c r="L131" s="115"/>
      <c r="M131" s="119"/>
      <c r="P131" s="120">
        <f>SUM(P132:P141)</f>
        <v>51.876600000000003</v>
      </c>
      <c r="R131" s="120">
        <f>SUM(R132:R141)</f>
        <v>4.6598100000000002</v>
      </c>
      <c r="T131" s="121">
        <f>SUM(T132:T141)</f>
        <v>0</v>
      </c>
      <c r="AR131" s="116" t="s">
        <v>83</v>
      </c>
      <c r="AT131" s="122" t="s">
        <v>74</v>
      </c>
      <c r="AU131" s="122" t="s">
        <v>83</v>
      </c>
      <c r="AY131" s="116" t="s">
        <v>130</v>
      </c>
      <c r="BK131" s="123">
        <f>SUM(BK132:BK141)</f>
        <v>0</v>
      </c>
    </row>
    <row r="132" spans="2:65" s="1" customFormat="1" ht="24.2" customHeight="1">
      <c r="B132" s="126"/>
      <c r="C132" s="127" t="s">
        <v>83</v>
      </c>
      <c r="D132" s="127" t="s">
        <v>133</v>
      </c>
      <c r="E132" s="128" t="s">
        <v>276</v>
      </c>
      <c r="F132" s="129" t="s">
        <v>277</v>
      </c>
      <c r="G132" s="130" t="s">
        <v>219</v>
      </c>
      <c r="H132" s="131">
        <v>2.2000000000000002</v>
      </c>
      <c r="I132" s="132"/>
      <c r="J132" s="132">
        <f t="shared" ref="J132:J137" si="0">ROUND(I132*H132,2)</f>
        <v>0</v>
      </c>
      <c r="K132" s="129" t="s">
        <v>194</v>
      </c>
      <c r="L132" s="27"/>
      <c r="M132" s="133" t="s">
        <v>1</v>
      </c>
      <c r="N132" s="134" t="s">
        <v>40</v>
      </c>
      <c r="O132" s="135">
        <v>0.55600000000000005</v>
      </c>
      <c r="P132" s="135">
        <f t="shared" ref="P132:P137" si="1">O132*H132</f>
        <v>1.2232000000000003</v>
      </c>
      <c r="Q132" s="135">
        <v>9.1999999999999998E-3</v>
      </c>
      <c r="R132" s="135">
        <f t="shared" ref="R132:R137" si="2">Q132*H132</f>
        <v>2.0240000000000001E-2</v>
      </c>
      <c r="S132" s="135">
        <v>0</v>
      </c>
      <c r="T132" s="136">
        <f t="shared" ref="T132:T137" si="3">S132*H132</f>
        <v>0</v>
      </c>
      <c r="AR132" s="137" t="s">
        <v>148</v>
      </c>
      <c r="AT132" s="137" t="s">
        <v>133</v>
      </c>
      <c r="AU132" s="137" t="s">
        <v>85</v>
      </c>
      <c r="AY132" s="15" t="s">
        <v>130</v>
      </c>
      <c r="BE132" s="138">
        <f t="shared" ref="BE132:BE137" si="4">IF(N132="základní",J132,0)</f>
        <v>0</v>
      </c>
      <c r="BF132" s="138">
        <f t="shared" ref="BF132:BF137" si="5">IF(N132="snížená",J132,0)</f>
        <v>0</v>
      </c>
      <c r="BG132" s="138">
        <f t="shared" ref="BG132:BG137" si="6">IF(N132="zákl. přenesená",J132,0)</f>
        <v>0</v>
      </c>
      <c r="BH132" s="138">
        <f t="shared" ref="BH132:BH137" si="7">IF(N132="sníž. přenesená",J132,0)</f>
        <v>0</v>
      </c>
      <c r="BI132" s="138">
        <f t="shared" ref="BI132:BI137" si="8">IF(N132="nulová",J132,0)</f>
        <v>0</v>
      </c>
      <c r="BJ132" s="15" t="s">
        <v>83</v>
      </c>
      <c r="BK132" s="138">
        <f t="shared" ref="BK132:BK137" si="9">ROUND(I132*H132,2)</f>
        <v>0</v>
      </c>
      <c r="BL132" s="15" t="s">
        <v>148</v>
      </c>
      <c r="BM132" s="137" t="s">
        <v>278</v>
      </c>
    </row>
    <row r="133" spans="2:65" s="1" customFormat="1" ht="24.2" customHeight="1">
      <c r="B133" s="126"/>
      <c r="C133" s="127" t="s">
        <v>85</v>
      </c>
      <c r="D133" s="127" t="s">
        <v>133</v>
      </c>
      <c r="E133" s="128" t="s">
        <v>279</v>
      </c>
      <c r="F133" s="129" t="s">
        <v>280</v>
      </c>
      <c r="G133" s="130" t="s">
        <v>219</v>
      </c>
      <c r="H133" s="131">
        <v>7</v>
      </c>
      <c r="I133" s="132"/>
      <c r="J133" s="132">
        <f t="shared" si="0"/>
        <v>0</v>
      </c>
      <c r="K133" s="129" t="s">
        <v>194</v>
      </c>
      <c r="L133" s="27"/>
      <c r="M133" s="133" t="s">
        <v>1</v>
      </c>
      <c r="N133" s="134" t="s">
        <v>40</v>
      </c>
      <c r="O133" s="135">
        <v>0.39</v>
      </c>
      <c r="P133" s="135">
        <f t="shared" si="1"/>
        <v>2.73</v>
      </c>
      <c r="Q133" s="135">
        <v>1.54E-2</v>
      </c>
      <c r="R133" s="135">
        <f t="shared" si="2"/>
        <v>0.10780000000000001</v>
      </c>
      <c r="S133" s="135">
        <v>0</v>
      </c>
      <c r="T133" s="136">
        <f t="shared" si="3"/>
        <v>0</v>
      </c>
      <c r="AR133" s="137" t="s">
        <v>148</v>
      </c>
      <c r="AT133" s="137" t="s">
        <v>133</v>
      </c>
      <c r="AU133" s="137" t="s">
        <v>85</v>
      </c>
      <c r="AY133" s="15" t="s">
        <v>130</v>
      </c>
      <c r="BE133" s="138">
        <f t="shared" si="4"/>
        <v>0</v>
      </c>
      <c r="BF133" s="138">
        <f t="shared" si="5"/>
        <v>0</v>
      </c>
      <c r="BG133" s="138">
        <f t="shared" si="6"/>
        <v>0</v>
      </c>
      <c r="BH133" s="138">
        <f t="shared" si="7"/>
        <v>0</v>
      </c>
      <c r="BI133" s="138">
        <f t="shared" si="8"/>
        <v>0</v>
      </c>
      <c r="BJ133" s="15" t="s">
        <v>83</v>
      </c>
      <c r="BK133" s="138">
        <f t="shared" si="9"/>
        <v>0</v>
      </c>
      <c r="BL133" s="15" t="s">
        <v>148</v>
      </c>
      <c r="BM133" s="137" t="s">
        <v>281</v>
      </c>
    </row>
    <row r="134" spans="2:65" s="1" customFormat="1" ht="21.75" customHeight="1">
      <c r="B134" s="126"/>
      <c r="C134" s="127" t="s">
        <v>142</v>
      </c>
      <c r="D134" s="127" t="s">
        <v>133</v>
      </c>
      <c r="E134" s="128" t="s">
        <v>282</v>
      </c>
      <c r="F134" s="129" t="s">
        <v>283</v>
      </c>
      <c r="G134" s="130" t="s">
        <v>219</v>
      </c>
      <c r="H134" s="131">
        <v>60</v>
      </c>
      <c r="I134" s="132"/>
      <c r="J134" s="132">
        <f t="shared" si="0"/>
        <v>0</v>
      </c>
      <c r="K134" s="129" t="s">
        <v>194</v>
      </c>
      <c r="L134" s="27"/>
      <c r="M134" s="133" t="s">
        <v>1</v>
      </c>
      <c r="N134" s="134" t="s">
        <v>40</v>
      </c>
      <c r="O134" s="135">
        <v>0.42499999999999999</v>
      </c>
      <c r="P134" s="135">
        <f t="shared" si="1"/>
        <v>25.5</v>
      </c>
      <c r="Q134" s="135">
        <v>9.2999999999999992E-3</v>
      </c>
      <c r="R134" s="135">
        <f t="shared" si="2"/>
        <v>0.55799999999999994</v>
      </c>
      <c r="S134" s="135">
        <v>0</v>
      </c>
      <c r="T134" s="136">
        <f t="shared" si="3"/>
        <v>0</v>
      </c>
      <c r="AR134" s="137" t="s">
        <v>148</v>
      </c>
      <c r="AT134" s="137" t="s">
        <v>133</v>
      </c>
      <c r="AU134" s="137" t="s">
        <v>85</v>
      </c>
      <c r="AY134" s="15" t="s">
        <v>130</v>
      </c>
      <c r="BE134" s="138">
        <f t="shared" si="4"/>
        <v>0</v>
      </c>
      <c r="BF134" s="138">
        <f t="shared" si="5"/>
        <v>0</v>
      </c>
      <c r="BG134" s="138">
        <f t="shared" si="6"/>
        <v>0</v>
      </c>
      <c r="BH134" s="138">
        <f t="shared" si="7"/>
        <v>0</v>
      </c>
      <c r="BI134" s="138">
        <f t="shared" si="8"/>
        <v>0</v>
      </c>
      <c r="BJ134" s="15" t="s">
        <v>83</v>
      </c>
      <c r="BK134" s="138">
        <f t="shared" si="9"/>
        <v>0</v>
      </c>
      <c r="BL134" s="15" t="s">
        <v>148</v>
      </c>
      <c r="BM134" s="137" t="s">
        <v>284</v>
      </c>
    </row>
    <row r="135" spans="2:65" s="1" customFormat="1" ht="21.75" customHeight="1">
      <c r="B135" s="126"/>
      <c r="C135" s="127" t="s">
        <v>148</v>
      </c>
      <c r="D135" s="127" t="s">
        <v>133</v>
      </c>
      <c r="E135" s="128" t="s">
        <v>285</v>
      </c>
      <c r="F135" s="129" t="s">
        <v>286</v>
      </c>
      <c r="G135" s="130" t="s">
        <v>219</v>
      </c>
      <c r="H135" s="131">
        <v>5.9</v>
      </c>
      <c r="I135" s="132"/>
      <c r="J135" s="132">
        <f t="shared" si="0"/>
        <v>0</v>
      </c>
      <c r="K135" s="129" t="s">
        <v>194</v>
      </c>
      <c r="L135" s="27"/>
      <c r="M135" s="133" t="s">
        <v>1</v>
      </c>
      <c r="N135" s="134" t="s">
        <v>40</v>
      </c>
      <c r="O135" s="135">
        <v>0.32300000000000001</v>
      </c>
      <c r="P135" s="135">
        <f t="shared" si="1"/>
        <v>1.9057000000000002</v>
      </c>
      <c r="Q135" s="135">
        <v>1.0149999999999999E-2</v>
      </c>
      <c r="R135" s="135">
        <f t="shared" si="2"/>
        <v>5.9885000000000001E-2</v>
      </c>
      <c r="S135" s="135">
        <v>0</v>
      </c>
      <c r="T135" s="136">
        <f t="shared" si="3"/>
        <v>0</v>
      </c>
      <c r="AR135" s="137" t="s">
        <v>148</v>
      </c>
      <c r="AT135" s="137" t="s">
        <v>133</v>
      </c>
      <c r="AU135" s="137" t="s">
        <v>85</v>
      </c>
      <c r="AY135" s="15" t="s">
        <v>130</v>
      </c>
      <c r="BE135" s="138">
        <f t="shared" si="4"/>
        <v>0</v>
      </c>
      <c r="BF135" s="138">
        <f t="shared" si="5"/>
        <v>0</v>
      </c>
      <c r="BG135" s="138">
        <f t="shared" si="6"/>
        <v>0</v>
      </c>
      <c r="BH135" s="138">
        <f t="shared" si="7"/>
        <v>0</v>
      </c>
      <c r="BI135" s="138">
        <f t="shared" si="8"/>
        <v>0</v>
      </c>
      <c r="BJ135" s="15" t="s">
        <v>83</v>
      </c>
      <c r="BK135" s="138">
        <f t="shared" si="9"/>
        <v>0</v>
      </c>
      <c r="BL135" s="15" t="s">
        <v>148</v>
      </c>
      <c r="BM135" s="137" t="s">
        <v>287</v>
      </c>
    </row>
    <row r="136" spans="2:65" s="1" customFormat="1" ht="16.5" customHeight="1">
      <c r="B136" s="126"/>
      <c r="C136" s="127" t="s">
        <v>129</v>
      </c>
      <c r="D136" s="127" t="s">
        <v>133</v>
      </c>
      <c r="E136" s="128" t="s">
        <v>288</v>
      </c>
      <c r="F136" s="129" t="s">
        <v>289</v>
      </c>
      <c r="G136" s="130" t="s">
        <v>219</v>
      </c>
      <c r="H136" s="131">
        <v>5.9</v>
      </c>
      <c r="I136" s="132"/>
      <c r="J136" s="132">
        <f t="shared" si="0"/>
        <v>0</v>
      </c>
      <c r="K136" s="129" t="s">
        <v>1</v>
      </c>
      <c r="L136" s="27"/>
      <c r="M136" s="133" t="s">
        <v>1</v>
      </c>
      <c r="N136" s="134" t="s">
        <v>40</v>
      </c>
      <c r="O136" s="135">
        <v>0.32300000000000001</v>
      </c>
      <c r="P136" s="135">
        <f t="shared" si="1"/>
        <v>1.9057000000000002</v>
      </c>
      <c r="Q136" s="135">
        <v>1.0149999999999999E-2</v>
      </c>
      <c r="R136" s="135">
        <f t="shared" si="2"/>
        <v>5.9885000000000001E-2</v>
      </c>
      <c r="S136" s="135">
        <v>0</v>
      </c>
      <c r="T136" s="136">
        <f t="shared" si="3"/>
        <v>0</v>
      </c>
      <c r="AR136" s="137" t="s">
        <v>148</v>
      </c>
      <c r="AT136" s="137" t="s">
        <v>133</v>
      </c>
      <c r="AU136" s="137" t="s">
        <v>85</v>
      </c>
      <c r="AY136" s="15" t="s">
        <v>130</v>
      </c>
      <c r="BE136" s="138">
        <f t="shared" si="4"/>
        <v>0</v>
      </c>
      <c r="BF136" s="138">
        <f t="shared" si="5"/>
        <v>0</v>
      </c>
      <c r="BG136" s="138">
        <f t="shared" si="6"/>
        <v>0</v>
      </c>
      <c r="BH136" s="138">
        <f t="shared" si="7"/>
        <v>0</v>
      </c>
      <c r="BI136" s="138">
        <f t="shared" si="8"/>
        <v>0</v>
      </c>
      <c r="BJ136" s="15" t="s">
        <v>83</v>
      </c>
      <c r="BK136" s="138">
        <f t="shared" si="9"/>
        <v>0</v>
      </c>
      <c r="BL136" s="15" t="s">
        <v>148</v>
      </c>
      <c r="BM136" s="137" t="s">
        <v>290</v>
      </c>
    </row>
    <row r="137" spans="2:65" s="1" customFormat="1" ht="16.5" customHeight="1">
      <c r="B137" s="126"/>
      <c r="C137" s="127" t="s">
        <v>156</v>
      </c>
      <c r="D137" s="127" t="s">
        <v>133</v>
      </c>
      <c r="E137" s="128" t="s">
        <v>291</v>
      </c>
      <c r="F137" s="129" t="s">
        <v>292</v>
      </c>
      <c r="G137" s="130" t="s">
        <v>219</v>
      </c>
      <c r="H137" s="131">
        <v>33.5</v>
      </c>
      <c r="I137" s="132"/>
      <c r="J137" s="132">
        <f t="shared" si="0"/>
        <v>0</v>
      </c>
      <c r="K137" s="129" t="s">
        <v>1</v>
      </c>
      <c r="L137" s="27"/>
      <c r="M137" s="133" t="s">
        <v>1</v>
      </c>
      <c r="N137" s="134" t="s">
        <v>40</v>
      </c>
      <c r="O137" s="135">
        <v>0.26400000000000001</v>
      </c>
      <c r="P137" s="135">
        <f t="shared" si="1"/>
        <v>8.8440000000000012</v>
      </c>
      <c r="Q137" s="135">
        <v>0.03</v>
      </c>
      <c r="R137" s="135">
        <f t="shared" si="2"/>
        <v>1.0049999999999999</v>
      </c>
      <c r="S137" s="135">
        <v>0</v>
      </c>
      <c r="T137" s="136">
        <f t="shared" si="3"/>
        <v>0</v>
      </c>
      <c r="AR137" s="137" t="s">
        <v>148</v>
      </c>
      <c r="AT137" s="137" t="s">
        <v>133</v>
      </c>
      <c r="AU137" s="137" t="s">
        <v>85</v>
      </c>
      <c r="AY137" s="15" t="s">
        <v>130</v>
      </c>
      <c r="BE137" s="138">
        <f t="shared" si="4"/>
        <v>0</v>
      </c>
      <c r="BF137" s="138">
        <f t="shared" si="5"/>
        <v>0</v>
      </c>
      <c r="BG137" s="138">
        <f t="shared" si="6"/>
        <v>0</v>
      </c>
      <c r="BH137" s="138">
        <f t="shared" si="7"/>
        <v>0</v>
      </c>
      <c r="BI137" s="138">
        <f t="shared" si="8"/>
        <v>0</v>
      </c>
      <c r="BJ137" s="15" t="s">
        <v>83</v>
      </c>
      <c r="BK137" s="138">
        <f t="shared" si="9"/>
        <v>0</v>
      </c>
      <c r="BL137" s="15" t="s">
        <v>148</v>
      </c>
      <c r="BM137" s="137" t="s">
        <v>293</v>
      </c>
    </row>
    <row r="138" spans="2:65" s="12" customFormat="1">
      <c r="B138" s="146"/>
      <c r="D138" s="143" t="s">
        <v>240</v>
      </c>
      <c r="E138" s="147" t="s">
        <v>1</v>
      </c>
      <c r="F138" s="148" t="s">
        <v>294</v>
      </c>
      <c r="H138" s="149">
        <v>33.5</v>
      </c>
      <c r="L138" s="146"/>
      <c r="M138" s="150"/>
      <c r="T138" s="151"/>
      <c r="AT138" s="147" t="s">
        <v>240</v>
      </c>
      <c r="AU138" s="147" t="s">
        <v>85</v>
      </c>
      <c r="AV138" s="12" t="s">
        <v>85</v>
      </c>
      <c r="AW138" s="12" t="s">
        <v>30</v>
      </c>
      <c r="AX138" s="12" t="s">
        <v>83</v>
      </c>
      <c r="AY138" s="147" t="s">
        <v>130</v>
      </c>
    </row>
    <row r="139" spans="2:65" s="1" customFormat="1" ht="16.5" customHeight="1">
      <c r="B139" s="126"/>
      <c r="C139" s="127" t="s">
        <v>160</v>
      </c>
      <c r="D139" s="127" t="s">
        <v>133</v>
      </c>
      <c r="E139" s="128" t="s">
        <v>295</v>
      </c>
      <c r="F139" s="129" t="s">
        <v>296</v>
      </c>
      <c r="G139" s="130" t="s">
        <v>219</v>
      </c>
      <c r="H139" s="131">
        <v>10</v>
      </c>
      <c r="I139" s="132"/>
      <c r="J139" s="132">
        <f>ROUND(I139*H139,2)</f>
        <v>0</v>
      </c>
      <c r="K139" s="129" t="s">
        <v>1</v>
      </c>
      <c r="L139" s="27"/>
      <c r="M139" s="133" t="s">
        <v>1</v>
      </c>
      <c r="N139" s="134" t="s">
        <v>40</v>
      </c>
      <c r="O139" s="135">
        <v>0.26400000000000001</v>
      </c>
      <c r="P139" s="135">
        <f>O139*H139</f>
        <v>2.64</v>
      </c>
      <c r="Q139" s="135">
        <v>7.6999999999999999E-2</v>
      </c>
      <c r="R139" s="135">
        <f>Q139*H139</f>
        <v>0.77</v>
      </c>
      <c r="S139" s="135">
        <v>0</v>
      </c>
      <c r="T139" s="136">
        <f>S139*H139</f>
        <v>0</v>
      </c>
      <c r="AR139" s="137" t="s">
        <v>148</v>
      </c>
      <c r="AT139" s="137" t="s">
        <v>133</v>
      </c>
      <c r="AU139" s="137" t="s">
        <v>85</v>
      </c>
      <c r="AY139" s="15" t="s">
        <v>130</v>
      </c>
      <c r="BE139" s="138">
        <f>IF(N139="základní",J139,0)</f>
        <v>0</v>
      </c>
      <c r="BF139" s="138">
        <f>IF(N139="snížená",J139,0)</f>
        <v>0</v>
      </c>
      <c r="BG139" s="138">
        <f>IF(N139="zákl. přenesená",J139,0)</f>
        <v>0</v>
      </c>
      <c r="BH139" s="138">
        <f>IF(N139="sníž. přenesená",J139,0)</f>
        <v>0</v>
      </c>
      <c r="BI139" s="138">
        <f>IF(N139="nulová",J139,0)</f>
        <v>0</v>
      </c>
      <c r="BJ139" s="15" t="s">
        <v>83</v>
      </c>
      <c r="BK139" s="138">
        <f>ROUND(I139*H139,2)</f>
        <v>0</v>
      </c>
      <c r="BL139" s="15" t="s">
        <v>148</v>
      </c>
      <c r="BM139" s="137" t="s">
        <v>297</v>
      </c>
    </row>
    <row r="140" spans="2:65" s="1" customFormat="1" ht="16.5" customHeight="1">
      <c r="B140" s="126"/>
      <c r="C140" s="127" t="s">
        <v>164</v>
      </c>
      <c r="D140" s="127" t="s">
        <v>133</v>
      </c>
      <c r="E140" s="128" t="s">
        <v>298</v>
      </c>
      <c r="F140" s="129" t="s">
        <v>299</v>
      </c>
      <c r="G140" s="130" t="s">
        <v>219</v>
      </c>
      <c r="H140" s="131">
        <v>27</v>
      </c>
      <c r="I140" s="132"/>
      <c r="J140" s="132">
        <f>ROUND(I140*H140,2)</f>
        <v>0</v>
      </c>
      <c r="K140" s="129" t="s">
        <v>1</v>
      </c>
      <c r="L140" s="27"/>
      <c r="M140" s="133" t="s">
        <v>1</v>
      </c>
      <c r="N140" s="134" t="s">
        <v>40</v>
      </c>
      <c r="O140" s="135">
        <v>0.26400000000000001</v>
      </c>
      <c r="P140" s="135">
        <f>O140*H140</f>
        <v>7.1280000000000001</v>
      </c>
      <c r="Q140" s="135">
        <v>7.6999999999999999E-2</v>
      </c>
      <c r="R140" s="135">
        <f>Q140*H140</f>
        <v>2.0790000000000002</v>
      </c>
      <c r="S140" s="135">
        <v>0</v>
      </c>
      <c r="T140" s="136">
        <f>S140*H140</f>
        <v>0</v>
      </c>
      <c r="AR140" s="137" t="s">
        <v>148</v>
      </c>
      <c r="AT140" s="137" t="s">
        <v>133</v>
      </c>
      <c r="AU140" s="137" t="s">
        <v>85</v>
      </c>
      <c r="AY140" s="15" t="s">
        <v>130</v>
      </c>
      <c r="BE140" s="138">
        <f>IF(N140="základní",J140,0)</f>
        <v>0</v>
      </c>
      <c r="BF140" s="138">
        <f>IF(N140="snížená",J140,0)</f>
        <v>0</v>
      </c>
      <c r="BG140" s="138">
        <f>IF(N140="zákl. přenesená",J140,0)</f>
        <v>0</v>
      </c>
      <c r="BH140" s="138">
        <f>IF(N140="sníž. přenesená",J140,0)</f>
        <v>0</v>
      </c>
      <c r="BI140" s="138">
        <f>IF(N140="nulová",J140,0)</f>
        <v>0</v>
      </c>
      <c r="BJ140" s="15" t="s">
        <v>83</v>
      </c>
      <c r="BK140" s="138">
        <f>ROUND(I140*H140,2)</f>
        <v>0</v>
      </c>
      <c r="BL140" s="15" t="s">
        <v>148</v>
      </c>
      <c r="BM140" s="137" t="s">
        <v>300</v>
      </c>
    </row>
    <row r="141" spans="2:65" s="12" customFormat="1">
      <c r="B141" s="146"/>
      <c r="D141" s="143" t="s">
        <v>240</v>
      </c>
      <c r="E141" s="147" t="s">
        <v>1</v>
      </c>
      <c r="F141" s="148" t="s">
        <v>301</v>
      </c>
      <c r="H141" s="149">
        <v>27</v>
      </c>
      <c r="L141" s="146"/>
      <c r="M141" s="150"/>
      <c r="T141" s="151"/>
      <c r="AT141" s="147" t="s">
        <v>240</v>
      </c>
      <c r="AU141" s="147" t="s">
        <v>85</v>
      </c>
      <c r="AV141" s="12" t="s">
        <v>85</v>
      </c>
      <c r="AW141" s="12" t="s">
        <v>30</v>
      </c>
      <c r="AX141" s="12" t="s">
        <v>83</v>
      </c>
      <c r="AY141" s="147" t="s">
        <v>130</v>
      </c>
    </row>
    <row r="142" spans="2:65" s="11" customFormat="1" ht="22.9" customHeight="1">
      <c r="B142" s="115"/>
      <c r="D142" s="116" t="s">
        <v>74</v>
      </c>
      <c r="E142" s="124" t="s">
        <v>170</v>
      </c>
      <c r="F142" s="124" t="s">
        <v>187</v>
      </c>
      <c r="J142" s="125">
        <f>BK142</f>
        <v>0</v>
      </c>
      <c r="L142" s="115"/>
      <c r="M142" s="119"/>
      <c r="P142" s="120">
        <f>SUM(P143:P145)</f>
        <v>11.648</v>
      </c>
      <c r="R142" s="120">
        <f>SUM(R143:R145)</f>
        <v>3.8400000000000001E-3</v>
      </c>
      <c r="T142" s="121">
        <f>SUM(T143:T145)</f>
        <v>0</v>
      </c>
      <c r="AR142" s="116" t="s">
        <v>83</v>
      </c>
      <c r="AT142" s="122" t="s">
        <v>74</v>
      </c>
      <c r="AU142" s="122" t="s">
        <v>83</v>
      </c>
      <c r="AY142" s="116" t="s">
        <v>130</v>
      </c>
      <c r="BK142" s="123">
        <f>SUM(BK143:BK145)</f>
        <v>0</v>
      </c>
    </row>
    <row r="143" spans="2:65" s="1" customFormat="1" ht="21.75" customHeight="1">
      <c r="B143" s="126"/>
      <c r="C143" s="127" t="s">
        <v>170</v>
      </c>
      <c r="D143" s="127" t="s">
        <v>133</v>
      </c>
      <c r="E143" s="128" t="s">
        <v>302</v>
      </c>
      <c r="F143" s="129" t="s">
        <v>303</v>
      </c>
      <c r="G143" s="130" t="s">
        <v>219</v>
      </c>
      <c r="H143" s="131">
        <v>20</v>
      </c>
      <c r="I143" s="132"/>
      <c r="J143" s="132">
        <f>ROUND(I143*H143,2)</f>
        <v>0</v>
      </c>
      <c r="K143" s="129" t="s">
        <v>194</v>
      </c>
      <c r="L143" s="27"/>
      <c r="M143" s="133" t="s">
        <v>1</v>
      </c>
      <c r="N143" s="134" t="s">
        <v>40</v>
      </c>
      <c r="O143" s="135">
        <v>0.105</v>
      </c>
      <c r="P143" s="135">
        <f>O143*H143</f>
        <v>2.1</v>
      </c>
      <c r="Q143" s="135">
        <v>1.2999999999999999E-4</v>
      </c>
      <c r="R143" s="135">
        <f>Q143*H143</f>
        <v>2.5999999999999999E-3</v>
      </c>
      <c r="S143" s="135">
        <v>0</v>
      </c>
      <c r="T143" s="136">
        <f>S143*H143</f>
        <v>0</v>
      </c>
      <c r="AR143" s="137" t="s">
        <v>148</v>
      </c>
      <c r="AT143" s="137" t="s">
        <v>133</v>
      </c>
      <c r="AU143" s="137" t="s">
        <v>85</v>
      </c>
      <c r="AY143" s="15" t="s">
        <v>130</v>
      </c>
      <c r="BE143" s="138">
        <f>IF(N143="základní",J143,0)</f>
        <v>0</v>
      </c>
      <c r="BF143" s="138">
        <f>IF(N143="snížená",J143,0)</f>
        <v>0</v>
      </c>
      <c r="BG143" s="138">
        <f>IF(N143="zákl. přenesená",J143,0)</f>
        <v>0</v>
      </c>
      <c r="BH143" s="138">
        <f>IF(N143="sníž. přenesená",J143,0)</f>
        <v>0</v>
      </c>
      <c r="BI143" s="138">
        <f>IF(N143="nulová",J143,0)</f>
        <v>0</v>
      </c>
      <c r="BJ143" s="15" t="s">
        <v>83</v>
      </c>
      <c r="BK143" s="138">
        <f>ROUND(I143*H143,2)</f>
        <v>0</v>
      </c>
      <c r="BL143" s="15" t="s">
        <v>148</v>
      </c>
      <c r="BM143" s="137" t="s">
        <v>304</v>
      </c>
    </row>
    <row r="144" spans="2:65" s="1" customFormat="1" ht="16.5" customHeight="1">
      <c r="B144" s="126"/>
      <c r="C144" s="127" t="s">
        <v>230</v>
      </c>
      <c r="D144" s="127" t="s">
        <v>133</v>
      </c>
      <c r="E144" s="128" t="s">
        <v>305</v>
      </c>
      <c r="F144" s="129" t="s">
        <v>306</v>
      </c>
      <c r="G144" s="130" t="s">
        <v>219</v>
      </c>
      <c r="H144" s="131">
        <v>30</v>
      </c>
      <c r="I144" s="132"/>
      <c r="J144" s="132">
        <f>ROUND(I144*H144,2)</f>
        <v>0</v>
      </c>
      <c r="K144" s="129" t="s">
        <v>194</v>
      </c>
      <c r="L144" s="27"/>
      <c r="M144" s="133" t="s">
        <v>1</v>
      </c>
      <c r="N144" s="134" t="s">
        <v>40</v>
      </c>
      <c r="O144" s="135">
        <v>0.308</v>
      </c>
      <c r="P144" s="135">
        <f>O144*H144</f>
        <v>9.24</v>
      </c>
      <c r="Q144" s="135">
        <v>4.0000000000000003E-5</v>
      </c>
      <c r="R144" s="135">
        <f>Q144*H144</f>
        <v>1.2000000000000001E-3</v>
      </c>
      <c r="S144" s="135">
        <v>0</v>
      </c>
      <c r="T144" s="136">
        <f>S144*H144</f>
        <v>0</v>
      </c>
      <c r="AR144" s="137" t="s">
        <v>148</v>
      </c>
      <c r="AT144" s="137" t="s">
        <v>133</v>
      </c>
      <c r="AU144" s="137" t="s">
        <v>85</v>
      </c>
      <c r="AY144" s="15" t="s">
        <v>130</v>
      </c>
      <c r="BE144" s="138">
        <f>IF(N144="základní",J144,0)</f>
        <v>0</v>
      </c>
      <c r="BF144" s="138">
        <f>IF(N144="snížená",J144,0)</f>
        <v>0</v>
      </c>
      <c r="BG144" s="138">
        <f>IF(N144="zákl. přenesená",J144,0)</f>
        <v>0</v>
      </c>
      <c r="BH144" s="138">
        <f>IF(N144="sníž. přenesená",J144,0)</f>
        <v>0</v>
      </c>
      <c r="BI144" s="138">
        <f>IF(N144="nulová",J144,0)</f>
        <v>0</v>
      </c>
      <c r="BJ144" s="15" t="s">
        <v>83</v>
      </c>
      <c r="BK144" s="138">
        <f>ROUND(I144*H144,2)</f>
        <v>0</v>
      </c>
      <c r="BL144" s="15" t="s">
        <v>148</v>
      </c>
      <c r="BM144" s="137" t="s">
        <v>307</v>
      </c>
    </row>
    <row r="145" spans="2:65" s="1" customFormat="1" ht="16.5" customHeight="1">
      <c r="B145" s="126"/>
      <c r="C145" s="127" t="s">
        <v>236</v>
      </c>
      <c r="D145" s="127" t="s">
        <v>133</v>
      </c>
      <c r="E145" s="128" t="s">
        <v>308</v>
      </c>
      <c r="F145" s="129" t="s">
        <v>309</v>
      </c>
      <c r="G145" s="130" t="s">
        <v>136</v>
      </c>
      <c r="H145" s="131">
        <v>1</v>
      </c>
      <c r="I145" s="132"/>
      <c r="J145" s="132">
        <f>ROUND(I145*H145,2)</f>
        <v>0</v>
      </c>
      <c r="K145" s="129" t="s">
        <v>1</v>
      </c>
      <c r="L145" s="27"/>
      <c r="M145" s="133" t="s">
        <v>1</v>
      </c>
      <c r="N145" s="134" t="s">
        <v>40</v>
      </c>
      <c r="O145" s="135">
        <v>0.308</v>
      </c>
      <c r="P145" s="135">
        <f>O145*H145</f>
        <v>0.308</v>
      </c>
      <c r="Q145" s="135">
        <v>4.0000000000000003E-5</v>
      </c>
      <c r="R145" s="135">
        <f>Q145*H145</f>
        <v>4.0000000000000003E-5</v>
      </c>
      <c r="S145" s="135">
        <v>0</v>
      </c>
      <c r="T145" s="136">
        <f>S145*H145</f>
        <v>0</v>
      </c>
      <c r="AR145" s="137" t="s">
        <v>148</v>
      </c>
      <c r="AT145" s="137" t="s">
        <v>133</v>
      </c>
      <c r="AU145" s="137" t="s">
        <v>85</v>
      </c>
      <c r="AY145" s="15" t="s">
        <v>130</v>
      </c>
      <c r="BE145" s="138">
        <f>IF(N145="základní",J145,0)</f>
        <v>0</v>
      </c>
      <c r="BF145" s="138">
        <f>IF(N145="snížená",J145,0)</f>
        <v>0</v>
      </c>
      <c r="BG145" s="138">
        <f>IF(N145="zákl. přenesená",J145,0)</f>
        <v>0</v>
      </c>
      <c r="BH145" s="138">
        <f>IF(N145="sníž. přenesená",J145,0)</f>
        <v>0</v>
      </c>
      <c r="BI145" s="138">
        <f>IF(N145="nulová",J145,0)</f>
        <v>0</v>
      </c>
      <c r="BJ145" s="15" t="s">
        <v>83</v>
      </c>
      <c r="BK145" s="138">
        <f>ROUND(I145*H145,2)</f>
        <v>0</v>
      </c>
      <c r="BL145" s="15" t="s">
        <v>148</v>
      </c>
      <c r="BM145" s="137" t="s">
        <v>310</v>
      </c>
    </row>
    <row r="146" spans="2:65" s="11" customFormat="1" ht="22.9" customHeight="1">
      <c r="B146" s="115"/>
      <c r="D146" s="116" t="s">
        <v>74</v>
      </c>
      <c r="E146" s="124" t="s">
        <v>311</v>
      </c>
      <c r="F146" s="124" t="s">
        <v>312</v>
      </c>
      <c r="J146" s="125">
        <f>BK146</f>
        <v>0</v>
      </c>
      <c r="L146" s="115"/>
      <c r="M146" s="119"/>
      <c r="P146" s="120">
        <f>P147</f>
        <v>18.842559999999999</v>
      </c>
      <c r="R146" s="120">
        <f>R147</f>
        <v>0</v>
      </c>
      <c r="T146" s="121">
        <f>T147</f>
        <v>0</v>
      </c>
      <c r="AR146" s="116" t="s">
        <v>83</v>
      </c>
      <c r="AT146" s="122" t="s">
        <v>74</v>
      </c>
      <c r="AU146" s="122" t="s">
        <v>83</v>
      </c>
      <c r="AY146" s="116" t="s">
        <v>130</v>
      </c>
      <c r="BK146" s="123">
        <f>BK147</f>
        <v>0</v>
      </c>
    </row>
    <row r="147" spans="2:65" s="1" customFormat="1" ht="16.5" customHeight="1">
      <c r="B147" s="126"/>
      <c r="C147" s="127" t="s">
        <v>246</v>
      </c>
      <c r="D147" s="127" t="s">
        <v>133</v>
      </c>
      <c r="E147" s="128" t="s">
        <v>313</v>
      </c>
      <c r="F147" s="129" t="s">
        <v>314</v>
      </c>
      <c r="G147" s="130" t="s">
        <v>200</v>
      </c>
      <c r="H147" s="131">
        <v>4.6639999999999997</v>
      </c>
      <c r="I147" s="132"/>
      <c r="J147" s="132">
        <f>ROUND(I147*H147,2)</f>
        <v>0</v>
      </c>
      <c r="K147" s="129" t="s">
        <v>194</v>
      </c>
      <c r="L147" s="27"/>
      <c r="M147" s="133" t="s">
        <v>1</v>
      </c>
      <c r="N147" s="134" t="s">
        <v>40</v>
      </c>
      <c r="O147" s="135">
        <v>4.04</v>
      </c>
      <c r="P147" s="135">
        <f>O147*H147</f>
        <v>18.842559999999999</v>
      </c>
      <c r="Q147" s="135">
        <v>0</v>
      </c>
      <c r="R147" s="135">
        <f>Q147*H147</f>
        <v>0</v>
      </c>
      <c r="S147" s="135">
        <v>0</v>
      </c>
      <c r="T147" s="136">
        <f>S147*H147</f>
        <v>0</v>
      </c>
      <c r="AR147" s="137" t="s">
        <v>148</v>
      </c>
      <c r="AT147" s="137" t="s">
        <v>133</v>
      </c>
      <c r="AU147" s="137" t="s">
        <v>85</v>
      </c>
      <c r="AY147" s="15" t="s">
        <v>130</v>
      </c>
      <c r="BE147" s="138">
        <f>IF(N147="základní",J147,0)</f>
        <v>0</v>
      </c>
      <c r="BF147" s="138">
        <f>IF(N147="snížená",J147,0)</f>
        <v>0</v>
      </c>
      <c r="BG147" s="138">
        <f>IF(N147="zákl. přenesená",J147,0)</f>
        <v>0</v>
      </c>
      <c r="BH147" s="138">
        <f>IF(N147="sníž. přenesená",J147,0)</f>
        <v>0</v>
      </c>
      <c r="BI147" s="138">
        <f>IF(N147="nulová",J147,0)</f>
        <v>0</v>
      </c>
      <c r="BJ147" s="15" t="s">
        <v>83</v>
      </c>
      <c r="BK147" s="138">
        <f>ROUND(I147*H147,2)</f>
        <v>0</v>
      </c>
      <c r="BL147" s="15" t="s">
        <v>148</v>
      </c>
      <c r="BM147" s="137" t="s">
        <v>315</v>
      </c>
    </row>
    <row r="148" spans="2:65" s="11" customFormat="1" ht="25.9" customHeight="1">
      <c r="B148" s="115"/>
      <c r="D148" s="116" t="s">
        <v>74</v>
      </c>
      <c r="E148" s="117" t="s">
        <v>213</v>
      </c>
      <c r="F148" s="117" t="s">
        <v>214</v>
      </c>
      <c r="J148" s="118">
        <f>BK148</f>
        <v>0</v>
      </c>
      <c r="L148" s="115"/>
      <c r="M148" s="119"/>
      <c r="P148" s="120">
        <f>P149+P154+P167+P180+P188+P192+P195+P197</f>
        <v>65.008919999999989</v>
      </c>
      <c r="R148" s="120">
        <f>R149+R154+R167+R180+R188+R192+R195+R197</f>
        <v>0.59394199999999997</v>
      </c>
      <c r="T148" s="121">
        <f>T149+T154+T167+T180+T188+T192+T195+T197</f>
        <v>0</v>
      </c>
      <c r="AR148" s="116" t="s">
        <v>85</v>
      </c>
      <c r="AT148" s="122" t="s">
        <v>74</v>
      </c>
      <c r="AU148" s="122" t="s">
        <v>75</v>
      </c>
      <c r="AY148" s="116" t="s">
        <v>130</v>
      </c>
      <c r="BK148" s="123">
        <f>BK149+BK154+BK167+BK180+BK188+BK192+BK195+BK197</f>
        <v>0</v>
      </c>
    </row>
    <row r="149" spans="2:65" s="11" customFormat="1" ht="22.9" customHeight="1">
      <c r="B149" s="115"/>
      <c r="D149" s="116" t="s">
        <v>74</v>
      </c>
      <c r="E149" s="124" t="s">
        <v>215</v>
      </c>
      <c r="F149" s="124" t="s">
        <v>216</v>
      </c>
      <c r="J149" s="125">
        <f>BK149</f>
        <v>0</v>
      </c>
      <c r="L149" s="115"/>
      <c r="M149" s="119"/>
      <c r="P149" s="120">
        <f>SUM(P150:P153)</f>
        <v>11.961319999999999</v>
      </c>
      <c r="R149" s="120">
        <f>SUM(R150:R153)</f>
        <v>5.8664999999999995E-2</v>
      </c>
      <c r="T149" s="121">
        <f>SUM(T150:T153)</f>
        <v>0</v>
      </c>
      <c r="AR149" s="116" t="s">
        <v>85</v>
      </c>
      <c r="AT149" s="122" t="s">
        <v>74</v>
      </c>
      <c r="AU149" s="122" t="s">
        <v>83</v>
      </c>
      <c r="AY149" s="116" t="s">
        <v>130</v>
      </c>
      <c r="BK149" s="123">
        <f>SUM(BK150:BK153)</f>
        <v>0</v>
      </c>
    </row>
    <row r="150" spans="2:65" s="1" customFormat="1" ht="21.75" customHeight="1">
      <c r="B150" s="126"/>
      <c r="C150" s="127" t="s">
        <v>250</v>
      </c>
      <c r="D150" s="127" t="s">
        <v>133</v>
      </c>
      <c r="E150" s="128" t="s">
        <v>316</v>
      </c>
      <c r="F150" s="129" t="s">
        <v>317</v>
      </c>
      <c r="G150" s="130" t="s">
        <v>219</v>
      </c>
      <c r="H150" s="131">
        <v>5.84</v>
      </c>
      <c r="I150" s="132"/>
      <c r="J150" s="132">
        <f>ROUND(I150*H150,2)</f>
        <v>0</v>
      </c>
      <c r="K150" s="129" t="s">
        <v>1</v>
      </c>
      <c r="L150" s="27"/>
      <c r="M150" s="133" t="s">
        <v>1</v>
      </c>
      <c r="N150" s="134" t="s">
        <v>40</v>
      </c>
      <c r="O150" s="135">
        <v>0.51800000000000002</v>
      </c>
      <c r="P150" s="135">
        <f>O150*H150</f>
        <v>3.0251199999999998</v>
      </c>
      <c r="Q150" s="135">
        <v>1.25E-3</v>
      </c>
      <c r="R150" s="135">
        <f>Q150*H150</f>
        <v>7.3000000000000001E-3</v>
      </c>
      <c r="S150" s="135">
        <v>0</v>
      </c>
      <c r="T150" s="136">
        <f>S150*H150</f>
        <v>0</v>
      </c>
      <c r="AR150" s="137" t="s">
        <v>220</v>
      </c>
      <c r="AT150" s="137" t="s">
        <v>133</v>
      </c>
      <c r="AU150" s="137" t="s">
        <v>85</v>
      </c>
      <c r="AY150" s="15" t="s">
        <v>130</v>
      </c>
      <c r="BE150" s="138">
        <f>IF(N150="základní",J150,0)</f>
        <v>0</v>
      </c>
      <c r="BF150" s="138">
        <f>IF(N150="snížená",J150,0)</f>
        <v>0</v>
      </c>
      <c r="BG150" s="138">
        <f>IF(N150="zákl. přenesená",J150,0)</f>
        <v>0</v>
      </c>
      <c r="BH150" s="138">
        <f>IF(N150="sníž. přenesená",J150,0)</f>
        <v>0</v>
      </c>
      <c r="BI150" s="138">
        <f>IF(N150="nulová",J150,0)</f>
        <v>0</v>
      </c>
      <c r="BJ150" s="15" t="s">
        <v>83</v>
      </c>
      <c r="BK150" s="138">
        <f>ROUND(I150*H150,2)</f>
        <v>0</v>
      </c>
      <c r="BL150" s="15" t="s">
        <v>220</v>
      </c>
      <c r="BM150" s="137" t="s">
        <v>318</v>
      </c>
    </row>
    <row r="151" spans="2:65" s="1" customFormat="1" ht="16.5" customHeight="1">
      <c r="B151" s="126"/>
      <c r="C151" s="127" t="s">
        <v>256</v>
      </c>
      <c r="D151" s="127" t="s">
        <v>133</v>
      </c>
      <c r="E151" s="128" t="s">
        <v>319</v>
      </c>
      <c r="F151" s="129" t="s">
        <v>320</v>
      </c>
      <c r="G151" s="130" t="s">
        <v>219</v>
      </c>
      <c r="H151" s="131">
        <v>15.5</v>
      </c>
      <c r="I151" s="132"/>
      <c r="J151" s="132">
        <f>ROUND(I151*H151,2)</f>
        <v>0</v>
      </c>
      <c r="K151" s="129" t="s">
        <v>1</v>
      </c>
      <c r="L151" s="27"/>
      <c r="M151" s="133" t="s">
        <v>1</v>
      </c>
      <c r="N151" s="134" t="s">
        <v>40</v>
      </c>
      <c r="O151" s="135">
        <v>0.51800000000000002</v>
      </c>
      <c r="P151" s="135">
        <f>O151*H151</f>
        <v>8.0289999999999999</v>
      </c>
      <c r="Q151" s="135">
        <v>1.25E-3</v>
      </c>
      <c r="R151" s="135">
        <f>Q151*H151</f>
        <v>1.9375E-2</v>
      </c>
      <c r="S151" s="135">
        <v>0</v>
      </c>
      <c r="T151" s="136">
        <f>S151*H151</f>
        <v>0</v>
      </c>
      <c r="AR151" s="137" t="s">
        <v>220</v>
      </c>
      <c r="AT151" s="137" t="s">
        <v>133</v>
      </c>
      <c r="AU151" s="137" t="s">
        <v>85</v>
      </c>
      <c r="AY151" s="15" t="s">
        <v>130</v>
      </c>
      <c r="BE151" s="138">
        <f>IF(N151="základní",J151,0)</f>
        <v>0</v>
      </c>
      <c r="BF151" s="138">
        <f>IF(N151="snížená",J151,0)</f>
        <v>0</v>
      </c>
      <c r="BG151" s="138">
        <f>IF(N151="zákl. přenesená",J151,0)</f>
        <v>0</v>
      </c>
      <c r="BH151" s="138">
        <f>IF(N151="sníž. přenesená",J151,0)</f>
        <v>0</v>
      </c>
      <c r="BI151" s="138">
        <f>IF(N151="nulová",J151,0)</f>
        <v>0</v>
      </c>
      <c r="BJ151" s="15" t="s">
        <v>83</v>
      </c>
      <c r="BK151" s="138">
        <f>ROUND(I151*H151,2)</f>
        <v>0</v>
      </c>
      <c r="BL151" s="15" t="s">
        <v>220</v>
      </c>
      <c r="BM151" s="137" t="s">
        <v>321</v>
      </c>
    </row>
    <row r="152" spans="2:65" s="1" customFormat="1" ht="16.5" customHeight="1">
      <c r="B152" s="126"/>
      <c r="C152" s="127" t="s">
        <v>8</v>
      </c>
      <c r="D152" s="127" t="s">
        <v>133</v>
      </c>
      <c r="E152" s="128" t="s">
        <v>322</v>
      </c>
      <c r="F152" s="129" t="s">
        <v>323</v>
      </c>
      <c r="G152" s="130" t="s">
        <v>219</v>
      </c>
      <c r="H152" s="131">
        <v>0.7</v>
      </c>
      <c r="I152" s="132"/>
      <c r="J152" s="132">
        <f>ROUND(I152*H152,2)</f>
        <v>0</v>
      </c>
      <c r="K152" s="129" t="s">
        <v>194</v>
      </c>
      <c r="L152" s="27"/>
      <c r="M152" s="133" t="s">
        <v>1</v>
      </c>
      <c r="N152" s="134" t="s">
        <v>40</v>
      </c>
      <c r="O152" s="135">
        <v>1.296</v>
      </c>
      <c r="P152" s="135">
        <f>O152*H152</f>
        <v>0.90720000000000001</v>
      </c>
      <c r="Q152" s="135">
        <v>4.5699999999999998E-2</v>
      </c>
      <c r="R152" s="135">
        <f>Q152*H152</f>
        <v>3.1989999999999998E-2</v>
      </c>
      <c r="S152" s="135">
        <v>0</v>
      </c>
      <c r="T152" s="136">
        <f>S152*H152</f>
        <v>0</v>
      </c>
      <c r="AR152" s="137" t="s">
        <v>220</v>
      </c>
      <c r="AT152" s="137" t="s">
        <v>133</v>
      </c>
      <c r="AU152" s="137" t="s">
        <v>85</v>
      </c>
      <c r="AY152" s="15" t="s">
        <v>130</v>
      </c>
      <c r="BE152" s="138">
        <f>IF(N152="základní",J152,0)</f>
        <v>0</v>
      </c>
      <c r="BF152" s="138">
        <f>IF(N152="snížená",J152,0)</f>
        <v>0</v>
      </c>
      <c r="BG152" s="138">
        <f>IF(N152="zákl. přenesená",J152,0)</f>
        <v>0</v>
      </c>
      <c r="BH152" s="138">
        <f>IF(N152="sníž. přenesená",J152,0)</f>
        <v>0</v>
      </c>
      <c r="BI152" s="138">
        <f>IF(N152="nulová",J152,0)</f>
        <v>0</v>
      </c>
      <c r="BJ152" s="15" t="s">
        <v>83</v>
      </c>
      <c r="BK152" s="138">
        <f>ROUND(I152*H152,2)</f>
        <v>0</v>
      </c>
      <c r="BL152" s="15" t="s">
        <v>220</v>
      </c>
      <c r="BM152" s="137" t="s">
        <v>324</v>
      </c>
    </row>
    <row r="153" spans="2:65" s="1" customFormat="1" ht="16.5" customHeight="1">
      <c r="B153" s="126"/>
      <c r="C153" s="127" t="s">
        <v>220</v>
      </c>
      <c r="D153" s="127" t="s">
        <v>133</v>
      </c>
      <c r="E153" s="128" t="s">
        <v>325</v>
      </c>
      <c r="F153" s="129" t="s">
        <v>326</v>
      </c>
      <c r="G153" s="130" t="s">
        <v>327</v>
      </c>
      <c r="H153" s="131">
        <v>76.894999999999996</v>
      </c>
      <c r="I153" s="132"/>
      <c r="J153" s="132">
        <f>ROUND(I153*H153,2)</f>
        <v>0</v>
      </c>
      <c r="K153" s="129" t="s">
        <v>194</v>
      </c>
      <c r="L153" s="27"/>
      <c r="M153" s="133" t="s">
        <v>1</v>
      </c>
      <c r="N153" s="134" t="s">
        <v>40</v>
      </c>
      <c r="O153" s="135">
        <v>0</v>
      </c>
      <c r="P153" s="135">
        <f>O153*H153</f>
        <v>0</v>
      </c>
      <c r="Q153" s="135">
        <v>0</v>
      </c>
      <c r="R153" s="135">
        <f>Q153*H153</f>
        <v>0</v>
      </c>
      <c r="S153" s="135">
        <v>0</v>
      </c>
      <c r="T153" s="136">
        <f>S153*H153</f>
        <v>0</v>
      </c>
      <c r="AR153" s="137" t="s">
        <v>220</v>
      </c>
      <c r="AT153" s="137" t="s">
        <v>133</v>
      </c>
      <c r="AU153" s="137" t="s">
        <v>85</v>
      </c>
      <c r="AY153" s="15" t="s">
        <v>130</v>
      </c>
      <c r="BE153" s="138">
        <f>IF(N153="základní",J153,0)</f>
        <v>0</v>
      </c>
      <c r="BF153" s="138">
        <f>IF(N153="snížená",J153,0)</f>
        <v>0</v>
      </c>
      <c r="BG153" s="138">
        <f>IF(N153="zákl. přenesená",J153,0)</f>
        <v>0</v>
      </c>
      <c r="BH153" s="138">
        <f>IF(N153="sníž. přenesená",J153,0)</f>
        <v>0</v>
      </c>
      <c r="BI153" s="138">
        <f>IF(N153="nulová",J153,0)</f>
        <v>0</v>
      </c>
      <c r="BJ153" s="15" t="s">
        <v>83</v>
      </c>
      <c r="BK153" s="138">
        <f>ROUND(I153*H153,2)</f>
        <v>0</v>
      </c>
      <c r="BL153" s="15" t="s">
        <v>220</v>
      </c>
      <c r="BM153" s="137" t="s">
        <v>328</v>
      </c>
    </row>
    <row r="154" spans="2:65" s="11" customFormat="1" ht="22.9" customHeight="1">
      <c r="B154" s="115"/>
      <c r="D154" s="116" t="s">
        <v>74</v>
      </c>
      <c r="E154" s="124" t="s">
        <v>222</v>
      </c>
      <c r="F154" s="124" t="s">
        <v>223</v>
      </c>
      <c r="J154" s="125">
        <f>BK154</f>
        <v>0</v>
      </c>
      <c r="L154" s="115"/>
      <c r="M154" s="119"/>
      <c r="P154" s="120">
        <f>SUM(P155:P166)</f>
        <v>28.688299999999998</v>
      </c>
      <c r="R154" s="120">
        <f>SUM(R155:R166)</f>
        <v>4.442999999999999E-3</v>
      </c>
      <c r="T154" s="121">
        <f>SUM(T155:T166)</f>
        <v>0</v>
      </c>
      <c r="AR154" s="116" t="s">
        <v>85</v>
      </c>
      <c r="AT154" s="122" t="s">
        <v>74</v>
      </c>
      <c r="AU154" s="122" t="s">
        <v>83</v>
      </c>
      <c r="AY154" s="116" t="s">
        <v>130</v>
      </c>
      <c r="BK154" s="123">
        <f>SUM(BK155:BK166)</f>
        <v>0</v>
      </c>
    </row>
    <row r="155" spans="2:65" s="1" customFormat="1" ht="24.2" customHeight="1">
      <c r="B155" s="126"/>
      <c r="C155" s="127" t="s">
        <v>329</v>
      </c>
      <c r="D155" s="127" t="s">
        <v>133</v>
      </c>
      <c r="E155" s="128" t="s">
        <v>330</v>
      </c>
      <c r="F155" s="129" t="s">
        <v>331</v>
      </c>
      <c r="G155" s="130" t="s">
        <v>136</v>
      </c>
      <c r="H155" s="131">
        <v>1</v>
      </c>
      <c r="I155" s="132"/>
      <c r="J155" s="132">
        <f t="shared" ref="J155:J166" si="10">ROUND(I155*H155,2)</f>
        <v>0</v>
      </c>
      <c r="K155" s="129" t="s">
        <v>1</v>
      </c>
      <c r="L155" s="27"/>
      <c r="M155" s="133" t="s">
        <v>1</v>
      </c>
      <c r="N155" s="134" t="s">
        <v>40</v>
      </c>
      <c r="O155" s="135">
        <v>0.69899999999999995</v>
      </c>
      <c r="P155" s="135">
        <f t="shared" ref="P155:P166" si="11">O155*H155</f>
        <v>0.69899999999999995</v>
      </c>
      <c r="Q155" s="135">
        <v>1.4999999999999999E-4</v>
      </c>
      <c r="R155" s="135">
        <f t="shared" ref="R155:R166" si="12">Q155*H155</f>
        <v>1.4999999999999999E-4</v>
      </c>
      <c r="S155" s="135">
        <v>0</v>
      </c>
      <c r="T155" s="136">
        <f t="shared" ref="T155:T166" si="13">S155*H155</f>
        <v>0</v>
      </c>
      <c r="AR155" s="137" t="s">
        <v>220</v>
      </c>
      <c r="AT155" s="137" t="s">
        <v>133</v>
      </c>
      <c r="AU155" s="137" t="s">
        <v>85</v>
      </c>
      <c r="AY155" s="15" t="s">
        <v>130</v>
      </c>
      <c r="BE155" s="138">
        <f t="shared" ref="BE155:BE166" si="14">IF(N155="základní",J155,0)</f>
        <v>0</v>
      </c>
      <c r="BF155" s="138">
        <f t="shared" ref="BF155:BF166" si="15">IF(N155="snížená",J155,0)</f>
        <v>0</v>
      </c>
      <c r="BG155" s="138">
        <f t="shared" ref="BG155:BG166" si="16">IF(N155="zákl. přenesená",J155,0)</f>
        <v>0</v>
      </c>
      <c r="BH155" s="138">
        <f t="shared" ref="BH155:BH166" si="17">IF(N155="sníž. přenesená",J155,0)</f>
        <v>0</v>
      </c>
      <c r="BI155" s="138">
        <f t="shared" ref="BI155:BI166" si="18">IF(N155="nulová",J155,0)</f>
        <v>0</v>
      </c>
      <c r="BJ155" s="15" t="s">
        <v>83</v>
      </c>
      <c r="BK155" s="138">
        <f t="shared" ref="BK155:BK166" si="19">ROUND(I155*H155,2)</f>
        <v>0</v>
      </c>
      <c r="BL155" s="15" t="s">
        <v>220</v>
      </c>
      <c r="BM155" s="137" t="s">
        <v>332</v>
      </c>
    </row>
    <row r="156" spans="2:65" s="1" customFormat="1" ht="16.5" customHeight="1">
      <c r="B156" s="126"/>
      <c r="C156" s="127" t="s">
        <v>333</v>
      </c>
      <c r="D156" s="127" t="s">
        <v>133</v>
      </c>
      <c r="E156" s="128" t="s">
        <v>334</v>
      </c>
      <c r="F156" s="129" t="s">
        <v>335</v>
      </c>
      <c r="G156" s="130" t="s">
        <v>136</v>
      </c>
      <c r="H156" s="131">
        <v>1</v>
      </c>
      <c r="I156" s="132"/>
      <c r="J156" s="132">
        <f t="shared" si="10"/>
        <v>0</v>
      </c>
      <c r="K156" s="129" t="s">
        <v>1</v>
      </c>
      <c r="L156" s="27"/>
      <c r="M156" s="133" t="s">
        <v>1</v>
      </c>
      <c r="N156" s="134" t="s">
        <v>40</v>
      </c>
      <c r="O156" s="135">
        <v>0.69899999999999995</v>
      </c>
      <c r="P156" s="135">
        <f t="shared" si="11"/>
        <v>0.69899999999999995</v>
      </c>
      <c r="Q156" s="135">
        <v>1.4999999999999999E-4</v>
      </c>
      <c r="R156" s="135">
        <f t="shared" si="12"/>
        <v>1.4999999999999999E-4</v>
      </c>
      <c r="S156" s="135">
        <v>0</v>
      </c>
      <c r="T156" s="136">
        <f t="shared" si="13"/>
        <v>0</v>
      </c>
      <c r="AR156" s="137" t="s">
        <v>220</v>
      </c>
      <c r="AT156" s="137" t="s">
        <v>133</v>
      </c>
      <c r="AU156" s="137" t="s">
        <v>85</v>
      </c>
      <c r="AY156" s="15" t="s">
        <v>130</v>
      </c>
      <c r="BE156" s="138">
        <f t="shared" si="14"/>
        <v>0</v>
      </c>
      <c r="BF156" s="138">
        <f t="shared" si="15"/>
        <v>0</v>
      </c>
      <c r="BG156" s="138">
        <f t="shared" si="16"/>
        <v>0</v>
      </c>
      <c r="BH156" s="138">
        <f t="shared" si="17"/>
        <v>0</v>
      </c>
      <c r="BI156" s="138">
        <f t="shared" si="18"/>
        <v>0</v>
      </c>
      <c r="BJ156" s="15" t="s">
        <v>83</v>
      </c>
      <c r="BK156" s="138">
        <f t="shared" si="19"/>
        <v>0</v>
      </c>
      <c r="BL156" s="15" t="s">
        <v>220</v>
      </c>
      <c r="BM156" s="137" t="s">
        <v>336</v>
      </c>
    </row>
    <row r="157" spans="2:65" s="1" customFormat="1" ht="24.2" customHeight="1">
      <c r="B157" s="126"/>
      <c r="C157" s="127" t="s">
        <v>337</v>
      </c>
      <c r="D157" s="127" t="s">
        <v>133</v>
      </c>
      <c r="E157" s="128" t="s">
        <v>338</v>
      </c>
      <c r="F157" s="129" t="s">
        <v>339</v>
      </c>
      <c r="G157" s="130" t="s">
        <v>136</v>
      </c>
      <c r="H157" s="131">
        <v>1</v>
      </c>
      <c r="I157" s="132"/>
      <c r="J157" s="132">
        <f t="shared" si="10"/>
        <v>0</v>
      </c>
      <c r="K157" s="129" t="s">
        <v>1</v>
      </c>
      <c r="L157" s="27"/>
      <c r="M157" s="133" t="s">
        <v>1</v>
      </c>
      <c r="N157" s="134" t="s">
        <v>40</v>
      </c>
      <c r="O157" s="135">
        <v>0.69899999999999995</v>
      </c>
      <c r="P157" s="135">
        <f t="shared" si="11"/>
        <v>0.69899999999999995</v>
      </c>
      <c r="Q157" s="135">
        <v>1.4999999999999999E-4</v>
      </c>
      <c r="R157" s="135">
        <f t="shared" si="12"/>
        <v>1.4999999999999999E-4</v>
      </c>
      <c r="S157" s="135">
        <v>0</v>
      </c>
      <c r="T157" s="136">
        <f t="shared" si="13"/>
        <v>0</v>
      </c>
      <c r="AR157" s="137" t="s">
        <v>220</v>
      </c>
      <c r="AT157" s="137" t="s">
        <v>133</v>
      </c>
      <c r="AU157" s="137" t="s">
        <v>85</v>
      </c>
      <c r="AY157" s="15" t="s">
        <v>130</v>
      </c>
      <c r="BE157" s="138">
        <f t="shared" si="14"/>
        <v>0</v>
      </c>
      <c r="BF157" s="138">
        <f t="shared" si="15"/>
        <v>0</v>
      </c>
      <c r="BG157" s="138">
        <f t="shared" si="16"/>
        <v>0</v>
      </c>
      <c r="BH157" s="138">
        <f t="shared" si="17"/>
        <v>0</v>
      </c>
      <c r="BI157" s="138">
        <f t="shared" si="18"/>
        <v>0</v>
      </c>
      <c r="BJ157" s="15" t="s">
        <v>83</v>
      </c>
      <c r="BK157" s="138">
        <f t="shared" si="19"/>
        <v>0</v>
      </c>
      <c r="BL157" s="15" t="s">
        <v>220</v>
      </c>
      <c r="BM157" s="137" t="s">
        <v>340</v>
      </c>
    </row>
    <row r="158" spans="2:65" s="1" customFormat="1" ht="21.75" customHeight="1">
      <c r="B158" s="126"/>
      <c r="C158" s="127" t="s">
        <v>341</v>
      </c>
      <c r="D158" s="127" t="s">
        <v>133</v>
      </c>
      <c r="E158" s="128" t="s">
        <v>342</v>
      </c>
      <c r="F158" s="129" t="s">
        <v>343</v>
      </c>
      <c r="G158" s="130" t="s">
        <v>193</v>
      </c>
      <c r="H158" s="131">
        <v>1</v>
      </c>
      <c r="I158" s="132"/>
      <c r="J158" s="132">
        <f t="shared" si="10"/>
        <v>0</v>
      </c>
      <c r="K158" s="129" t="s">
        <v>1</v>
      </c>
      <c r="L158" s="27"/>
      <c r="M158" s="133" t="s">
        <v>1</v>
      </c>
      <c r="N158" s="134" t="s">
        <v>40</v>
      </c>
      <c r="O158" s="135">
        <v>0.69899999999999995</v>
      </c>
      <c r="P158" s="135">
        <f t="shared" si="11"/>
        <v>0.69899999999999995</v>
      </c>
      <c r="Q158" s="135">
        <v>1.4999999999999999E-4</v>
      </c>
      <c r="R158" s="135">
        <f t="shared" si="12"/>
        <v>1.4999999999999999E-4</v>
      </c>
      <c r="S158" s="135">
        <v>0</v>
      </c>
      <c r="T158" s="136">
        <f t="shared" si="13"/>
        <v>0</v>
      </c>
      <c r="AR158" s="137" t="s">
        <v>220</v>
      </c>
      <c r="AT158" s="137" t="s">
        <v>133</v>
      </c>
      <c r="AU158" s="137" t="s">
        <v>85</v>
      </c>
      <c r="AY158" s="15" t="s">
        <v>130</v>
      </c>
      <c r="BE158" s="138">
        <f t="shared" si="14"/>
        <v>0</v>
      </c>
      <c r="BF158" s="138">
        <f t="shared" si="15"/>
        <v>0</v>
      </c>
      <c r="BG158" s="138">
        <f t="shared" si="16"/>
        <v>0</v>
      </c>
      <c r="BH158" s="138">
        <f t="shared" si="17"/>
        <v>0</v>
      </c>
      <c r="BI158" s="138">
        <f t="shared" si="18"/>
        <v>0</v>
      </c>
      <c r="BJ158" s="15" t="s">
        <v>83</v>
      </c>
      <c r="BK158" s="138">
        <f t="shared" si="19"/>
        <v>0</v>
      </c>
      <c r="BL158" s="15" t="s">
        <v>220</v>
      </c>
      <c r="BM158" s="137" t="s">
        <v>344</v>
      </c>
    </row>
    <row r="159" spans="2:65" s="1" customFormat="1" ht="21.75" customHeight="1">
      <c r="B159" s="126"/>
      <c r="C159" s="127" t="s">
        <v>7</v>
      </c>
      <c r="D159" s="127" t="s">
        <v>133</v>
      </c>
      <c r="E159" s="128" t="s">
        <v>345</v>
      </c>
      <c r="F159" s="129" t="s">
        <v>346</v>
      </c>
      <c r="G159" s="130" t="s">
        <v>193</v>
      </c>
      <c r="H159" s="131">
        <v>1</v>
      </c>
      <c r="I159" s="132"/>
      <c r="J159" s="132">
        <f t="shared" si="10"/>
        <v>0</v>
      </c>
      <c r="K159" s="129" t="s">
        <v>1</v>
      </c>
      <c r="L159" s="27"/>
      <c r="M159" s="133" t="s">
        <v>1</v>
      </c>
      <c r="N159" s="134" t="s">
        <v>40</v>
      </c>
      <c r="O159" s="135">
        <v>0.69899999999999995</v>
      </c>
      <c r="P159" s="135">
        <f t="shared" si="11"/>
        <v>0.69899999999999995</v>
      </c>
      <c r="Q159" s="135">
        <v>1.4999999999999999E-4</v>
      </c>
      <c r="R159" s="135">
        <f t="shared" si="12"/>
        <v>1.4999999999999999E-4</v>
      </c>
      <c r="S159" s="135">
        <v>0</v>
      </c>
      <c r="T159" s="136">
        <f t="shared" si="13"/>
        <v>0</v>
      </c>
      <c r="AR159" s="137" t="s">
        <v>220</v>
      </c>
      <c r="AT159" s="137" t="s">
        <v>133</v>
      </c>
      <c r="AU159" s="137" t="s">
        <v>85</v>
      </c>
      <c r="AY159" s="15" t="s">
        <v>130</v>
      </c>
      <c r="BE159" s="138">
        <f t="shared" si="14"/>
        <v>0</v>
      </c>
      <c r="BF159" s="138">
        <f t="shared" si="15"/>
        <v>0</v>
      </c>
      <c r="BG159" s="138">
        <f t="shared" si="16"/>
        <v>0</v>
      </c>
      <c r="BH159" s="138">
        <f t="shared" si="17"/>
        <v>0</v>
      </c>
      <c r="BI159" s="138">
        <f t="shared" si="18"/>
        <v>0</v>
      </c>
      <c r="BJ159" s="15" t="s">
        <v>83</v>
      </c>
      <c r="BK159" s="138">
        <f t="shared" si="19"/>
        <v>0</v>
      </c>
      <c r="BL159" s="15" t="s">
        <v>220</v>
      </c>
      <c r="BM159" s="137" t="s">
        <v>347</v>
      </c>
    </row>
    <row r="160" spans="2:65" s="1" customFormat="1" ht="24.2" customHeight="1">
      <c r="B160" s="126"/>
      <c r="C160" s="127" t="s">
        <v>348</v>
      </c>
      <c r="D160" s="127" t="s">
        <v>133</v>
      </c>
      <c r="E160" s="128" t="s">
        <v>349</v>
      </c>
      <c r="F160" s="129" t="s">
        <v>350</v>
      </c>
      <c r="G160" s="130" t="s">
        <v>136</v>
      </c>
      <c r="H160" s="131">
        <v>1</v>
      </c>
      <c r="I160" s="132"/>
      <c r="J160" s="132">
        <f t="shared" si="10"/>
        <v>0</v>
      </c>
      <c r="K160" s="129" t="s">
        <v>1</v>
      </c>
      <c r="L160" s="27"/>
      <c r="M160" s="133" t="s">
        <v>1</v>
      </c>
      <c r="N160" s="134" t="s">
        <v>40</v>
      </c>
      <c r="O160" s="135">
        <v>0.69899999999999995</v>
      </c>
      <c r="P160" s="135">
        <f t="shared" si="11"/>
        <v>0.69899999999999995</v>
      </c>
      <c r="Q160" s="135">
        <v>1.4999999999999999E-4</v>
      </c>
      <c r="R160" s="135">
        <f t="shared" si="12"/>
        <v>1.4999999999999999E-4</v>
      </c>
      <c r="S160" s="135">
        <v>0</v>
      </c>
      <c r="T160" s="136">
        <f t="shared" si="13"/>
        <v>0</v>
      </c>
      <c r="AR160" s="137" t="s">
        <v>220</v>
      </c>
      <c r="AT160" s="137" t="s">
        <v>133</v>
      </c>
      <c r="AU160" s="137" t="s">
        <v>85</v>
      </c>
      <c r="AY160" s="15" t="s">
        <v>130</v>
      </c>
      <c r="BE160" s="138">
        <f t="shared" si="14"/>
        <v>0</v>
      </c>
      <c r="BF160" s="138">
        <f t="shared" si="15"/>
        <v>0</v>
      </c>
      <c r="BG160" s="138">
        <f t="shared" si="16"/>
        <v>0</v>
      </c>
      <c r="BH160" s="138">
        <f t="shared" si="17"/>
        <v>0</v>
      </c>
      <c r="BI160" s="138">
        <f t="shared" si="18"/>
        <v>0</v>
      </c>
      <c r="BJ160" s="15" t="s">
        <v>83</v>
      </c>
      <c r="BK160" s="138">
        <f t="shared" si="19"/>
        <v>0</v>
      </c>
      <c r="BL160" s="15" t="s">
        <v>220</v>
      </c>
      <c r="BM160" s="137" t="s">
        <v>351</v>
      </c>
    </row>
    <row r="161" spans="2:65" s="1" customFormat="1" ht="24.2" customHeight="1">
      <c r="B161" s="126"/>
      <c r="C161" s="127" t="s">
        <v>352</v>
      </c>
      <c r="D161" s="127" t="s">
        <v>133</v>
      </c>
      <c r="E161" s="128" t="s">
        <v>353</v>
      </c>
      <c r="F161" s="129" t="s">
        <v>354</v>
      </c>
      <c r="G161" s="130" t="s">
        <v>136</v>
      </c>
      <c r="H161" s="131">
        <v>1</v>
      </c>
      <c r="I161" s="132"/>
      <c r="J161" s="132">
        <f t="shared" si="10"/>
        <v>0</v>
      </c>
      <c r="K161" s="129" t="s">
        <v>1</v>
      </c>
      <c r="L161" s="27"/>
      <c r="M161" s="133" t="s">
        <v>1</v>
      </c>
      <c r="N161" s="134" t="s">
        <v>40</v>
      </c>
      <c r="O161" s="135">
        <v>0.69899999999999995</v>
      </c>
      <c r="P161" s="135">
        <f t="shared" si="11"/>
        <v>0.69899999999999995</v>
      </c>
      <c r="Q161" s="135">
        <v>1.4999999999999999E-4</v>
      </c>
      <c r="R161" s="135">
        <f t="shared" si="12"/>
        <v>1.4999999999999999E-4</v>
      </c>
      <c r="S161" s="135">
        <v>0</v>
      </c>
      <c r="T161" s="136">
        <f t="shared" si="13"/>
        <v>0</v>
      </c>
      <c r="AR161" s="137" t="s">
        <v>220</v>
      </c>
      <c r="AT161" s="137" t="s">
        <v>133</v>
      </c>
      <c r="AU161" s="137" t="s">
        <v>85</v>
      </c>
      <c r="AY161" s="15" t="s">
        <v>130</v>
      </c>
      <c r="BE161" s="138">
        <f t="shared" si="14"/>
        <v>0</v>
      </c>
      <c r="BF161" s="138">
        <f t="shared" si="15"/>
        <v>0</v>
      </c>
      <c r="BG161" s="138">
        <f t="shared" si="16"/>
        <v>0</v>
      </c>
      <c r="BH161" s="138">
        <f t="shared" si="17"/>
        <v>0</v>
      </c>
      <c r="BI161" s="138">
        <f t="shared" si="18"/>
        <v>0</v>
      </c>
      <c r="BJ161" s="15" t="s">
        <v>83</v>
      </c>
      <c r="BK161" s="138">
        <f t="shared" si="19"/>
        <v>0</v>
      </c>
      <c r="BL161" s="15" t="s">
        <v>220</v>
      </c>
      <c r="BM161" s="137" t="s">
        <v>355</v>
      </c>
    </row>
    <row r="162" spans="2:65" s="1" customFormat="1" ht="16.5" customHeight="1">
      <c r="B162" s="126"/>
      <c r="C162" s="127" t="s">
        <v>356</v>
      </c>
      <c r="D162" s="127" t="s">
        <v>133</v>
      </c>
      <c r="E162" s="128" t="s">
        <v>357</v>
      </c>
      <c r="F162" s="129" t="s">
        <v>358</v>
      </c>
      <c r="G162" s="130" t="s">
        <v>219</v>
      </c>
      <c r="H162" s="131">
        <v>10.1</v>
      </c>
      <c r="I162" s="132"/>
      <c r="J162" s="132">
        <f t="shared" si="10"/>
        <v>0</v>
      </c>
      <c r="K162" s="129" t="s">
        <v>1</v>
      </c>
      <c r="L162" s="27"/>
      <c r="M162" s="133" t="s">
        <v>1</v>
      </c>
      <c r="N162" s="134" t="s">
        <v>40</v>
      </c>
      <c r="O162" s="135">
        <v>0.69899999999999995</v>
      </c>
      <c r="P162" s="135">
        <f t="shared" si="11"/>
        <v>7.059899999999999</v>
      </c>
      <c r="Q162" s="135">
        <v>1.4999999999999999E-4</v>
      </c>
      <c r="R162" s="135">
        <f t="shared" si="12"/>
        <v>1.5149999999999999E-3</v>
      </c>
      <c r="S162" s="135">
        <v>0</v>
      </c>
      <c r="T162" s="136">
        <f t="shared" si="13"/>
        <v>0</v>
      </c>
      <c r="AR162" s="137" t="s">
        <v>220</v>
      </c>
      <c r="AT162" s="137" t="s">
        <v>133</v>
      </c>
      <c r="AU162" s="137" t="s">
        <v>85</v>
      </c>
      <c r="AY162" s="15" t="s">
        <v>130</v>
      </c>
      <c r="BE162" s="138">
        <f t="shared" si="14"/>
        <v>0</v>
      </c>
      <c r="BF162" s="138">
        <f t="shared" si="15"/>
        <v>0</v>
      </c>
      <c r="BG162" s="138">
        <f t="shared" si="16"/>
        <v>0</v>
      </c>
      <c r="BH162" s="138">
        <f t="shared" si="17"/>
        <v>0</v>
      </c>
      <c r="BI162" s="138">
        <f t="shared" si="18"/>
        <v>0</v>
      </c>
      <c r="BJ162" s="15" t="s">
        <v>83</v>
      </c>
      <c r="BK162" s="138">
        <f t="shared" si="19"/>
        <v>0</v>
      </c>
      <c r="BL162" s="15" t="s">
        <v>220</v>
      </c>
      <c r="BM162" s="137" t="s">
        <v>359</v>
      </c>
    </row>
    <row r="163" spans="2:65" s="1" customFormat="1" ht="16.5" customHeight="1">
      <c r="B163" s="126"/>
      <c r="C163" s="127" t="s">
        <v>360</v>
      </c>
      <c r="D163" s="127" t="s">
        <v>133</v>
      </c>
      <c r="E163" s="128" t="s">
        <v>361</v>
      </c>
      <c r="F163" s="129" t="s">
        <v>362</v>
      </c>
      <c r="G163" s="130" t="s">
        <v>219</v>
      </c>
      <c r="H163" s="131">
        <v>6.4</v>
      </c>
      <c r="I163" s="132"/>
      <c r="J163" s="132">
        <f t="shared" si="10"/>
        <v>0</v>
      </c>
      <c r="K163" s="129" t="s">
        <v>1</v>
      </c>
      <c r="L163" s="27"/>
      <c r="M163" s="133" t="s">
        <v>1</v>
      </c>
      <c r="N163" s="134" t="s">
        <v>40</v>
      </c>
      <c r="O163" s="135">
        <v>0.69899999999999995</v>
      </c>
      <c r="P163" s="135">
        <f t="shared" si="11"/>
        <v>4.4736000000000002</v>
      </c>
      <c r="Q163" s="135">
        <v>1.4999999999999999E-4</v>
      </c>
      <c r="R163" s="135">
        <f t="shared" si="12"/>
        <v>9.5999999999999992E-4</v>
      </c>
      <c r="S163" s="135">
        <v>0</v>
      </c>
      <c r="T163" s="136">
        <f t="shared" si="13"/>
        <v>0</v>
      </c>
      <c r="AR163" s="137" t="s">
        <v>220</v>
      </c>
      <c r="AT163" s="137" t="s">
        <v>133</v>
      </c>
      <c r="AU163" s="137" t="s">
        <v>85</v>
      </c>
      <c r="AY163" s="15" t="s">
        <v>130</v>
      </c>
      <c r="BE163" s="138">
        <f t="shared" si="14"/>
        <v>0</v>
      </c>
      <c r="BF163" s="138">
        <f t="shared" si="15"/>
        <v>0</v>
      </c>
      <c r="BG163" s="138">
        <f t="shared" si="16"/>
        <v>0</v>
      </c>
      <c r="BH163" s="138">
        <f t="shared" si="17"/>
        <v>0</v>
      </c>
      <c r="BI163" s="138">
        <f t="shared" si="18"/>
        <v>0</v>
      </c>
      <c r="BJ163" s="15" t="s">
        <v>83</v>
      </c>
      <c r="BK163" s="138">
        <f t="shared" si="19"/>
        <v>0</v>
      </c>
      <c r="BL163" s="15" t="s">
        <v>220</v>
      </c>
      <c r="BM163" s="137" t="s">
        <v>363</v>
      </c>
    </row>
    <row r="164" spans="2:65" s="1" customFormat="1" ht="16.5" customHeight="1">
      <c r="B164" s="126"/>
      <c r="C164" s="127" t="s">
        <v>364</v>
      </c>
      <c r="D164" s="127" t="s">
        <v>133</v>
      </c>
      <c r="E164" s="128" t="s">
        <v>365</v>
      </c>
      <c r="F164" s="129" t="s">
        <v>366</v>
      </c>
      <c r="G164" s="130" t="s">
        <v>262</v>
      </c>
      <c r="H164" s="131">
        <v>4</v>
      </c>
      <c r="I164" s="132"/>
      <c r="J164" s="132">
        <f t="shared" si="10"/>
        <v>0</v>
      </c>
      <c r="K164" s="129" t="s">
        <v>1</v>
      </c>
      <c r="L164" s="27"/>
      <c r="M164" s="133" t="s">
        <v>1</v>
      </c>
      <c r="N164" s="134" t="s">
        <v>40</v>
      </c>
      <c r="O164" s="135">
        <v>0.69899999999999995</v>
      </c>
      <c r="P164" s="135">
        <f t="shared" si="11"/>
        <v>2.7959999999999998</v>
      </c>
      <c r="Q164" s="135">
        <v>1.4999999999999999E-4</v>
      </c>
      <c r="R164" s="135">
        <f t="shared" si="12"/>
        <v>5.9999999999999995E-4</v>
      </c>
      <c r="S164" s="135">
        <v>0</v>
      </c>
      <c r="T164" s="136">
        <f t="shared" si="13"/>
        <v>0</v>
      </c>
      <c r="AR164" s="137" t="s">
        <v>220</v>
      </c>
      <c r="AT164" s="137" t="s">
        <v>133</v>
      </c>
      <c r="AU164" s="137" t="s">
        <v>85</v>
      </c>
      <c r="AY164" s="15" t="s">
        <v>130</v>
      </c>
      <c r="BE164" s="138">
        <f t="shared" si="14"/>
        <v>0</v>
      </c>
      <c r="BF164" s="138">
        <f t="shared" si="15"/>
        <v>0</v>
      </c>
      <c r="BG164" s="138">
        <f t="shared" si="16"/>
        <v>0</v>
      </c>
      <c r="BH164" s="138">
        <f t="shared" si="17"/>
        <v>0</v>
      </c>
      <c r="BI164" s="138">
        <f t="shared" si="18"/>
        <v>0</v>
      </c>
      <c r="BJ164" s="15" t="s">
        <v>83</v>
      </c>
      <c r="BK164" s="138">
        <f t="shared" si="19"/>
        <v>0</v>
      </c>
      <c r="BL164" s="15" t="s">
        <v>220</v>
      </c>
      <c r="BM164" s="137" t="s">
        <v>367</v>
      </c>
    </row>
    <row r="165" spans="2:65" s="1" customFormat="1" ht="16.5" customHeight="1">
      <c r="B165" s="126"/>
      <c r="C165" s="127" t="s">
        <v>368</v>
      </c>
      <c r="D165" s="127" t="s">
        <v>133</v>
      </c>
      <c r="E165" s="128" t="s">
        <v>369</v>
      </c>
      <c r="F165" s="129" t="s">
        <v>370</v>
      </c>
      <c r="G165" s="130" t="s">
        <v>219</v>
      </c>
      <c r="H165" s="131">
        <v>10.6</v>
      </c>
      <c r="I165" s="132"/>
      <c r="J165" s="132">
        <f t="shared" si="10"/>
        <v>0</v>
      </c>
      <c r="K165" s="129" t="s">
        <v>1</v>
      </c>
      <c r="L165" s="27"/>
      <c r="M165" s="133" t="s">
        <v>1</v>
      </c>
      <c r="N165" s="134" t="s">
        <v>40</v>
      </c>
      <c r="O165" s="135">
        <v>0.89300000000000002</v>
      </c>
      <c r="P165" s="135">
        <f t="shared" si="11"/>
        <v>9.4657999999999998</v>
      </c>
      <c r="Q165" s="135">
        <v>3.0000000000000001E-5</v>
      </c>
      <c r="R165" s="135">
        <f t="shared" si="12"/>
        <v>3.1799999999999998E-4</v>
      </c>
      <c r="S165" s="135">
        <v>0</v>
      </c>
      <c r="T165" s="136">
        <f t="shared" si="13"/>
        <v>0</v>
      </c>
      <c r="AR165" s="137" t="s">
        <v>220</v>
      </c>
      <c r="AT165" s="137" t="s">
        <v>133</v>
      </c>
      <c r="AU165" s="137" t="s">
        <v>85</v>
      </c>
      <c r="AY165" s="15" t="s">
        <v>130</v>
      </c>
      <c r="BE165" s="138">
        <f t="shared" si="14"/>
        <v>0</v>
      </c>
      <c r="BF165" s="138">
        <f t="shared" si="15"/>
        <v>0</v>
      </c>
      <c r="BG165" s="138">
        <f t="shared" si="16"/>
        <v>0</v>
      </c>
      <c r="BH165" s="138">
        <f t="shared" si="17"/>
        <v>0</v>
      </c>
      <c r="BI165" s="138">
        <f t="shared" si="18"/>
        <v>0</v>
      </c>
      <c r="BJ165" s="15" t="s">
        <v>83</v>
      </c>
      <c r="BK165" s="138">
        <f t="shared" si="19"/>
        <v>0</v>
      </c>
      <c r="BL165" s="15" t="s">
        <v>220</v>
      </c>
      <c r="BM165" s="137" t="s">
        <v>371</v>
      </c>
    </row>
    <row r="166" spans="2:65" s="1" customFormat="1" ht="16.5" customHeight="1">
      <c r="B166" s="126"/>
      <c r="C166" s="127" t="s">
        <v>372</v>
      </c>
      <c r="D166" s="127" t="s">
        <v>133</v>
      </c>
      <c r="E166" s="128" t="s">
        <v>373</v>
      </c>
      <c r="F166" s="129" t="s">
        <v>374</v>
      </c>
      <c r="G166" s="130" t="s">
        <v>327</v>
      </c>
      <c r="H166" s="131">
        <v>4963.6840000000002</v>
      </c>
      <c r="I166" s="132"/>
      <c r="J166" s="132">
        <f t="shared" si="10"/>
        <v>0</v>
      </c>
      <c r="K166" s="129" t="s">
        <v>194</v>
      </c>
      <c r="L166" s="27"/>
      <c r="M166" s="133" t="s">
        <v>1</v>
      </c>
      <c r="N166" s="134" t="s">
        <v>40</v>
      </c>
      <c r="O166" s="135">
        <v>0</v>
      </c>
      <c r="P166" s="135">
        <f t="shared" si="11"/>
        <v>0</v>
      </c>
      <c r="Q166" s="135">
        <v>0</v>
      </c>
      <c r="R166" s="135">
        <f t="shared" si="12"/>
        <v>0</v>
      </c>
      <c r="S166" s="135">
        <v>0</v>
      </c>
      <c r="T166" s="136">
        <f t="shared" si="13"/>
        <v>0</v>
      </c>
      <c r="AR166" s="137" t="s">
        <v>220</v>
      </c>
      <c r="AT166" s="137" t="s">
        <v>133</v>
      </c>
      <c r="AU166" s="137" t="s">
        <v>85</v>
      </c>
      <c r="AY166" s="15" t="s">
        <v>130</v>
      </c>
      <c r="BE166" s="138">
        <f t="shared" si="14"/>
        <v>0</v>
      </c>
      <c r="BF166" s="138">
        <f t="shared" si="15"/>
        <v>0</v>
      </c>
      <c r="BG166" s="138">
        <f t="shared" si="16"/>
        <v>0</v>
      </c>
      <c r="BH166" s="138">
        <f t="shared" si="17"/>
        <v>0</v>
      </c>
      <c r="BI166" s="138">
        <f t="shared" si="18"/>
        <v>0</v>
      </c>
      <c r="BJ166" s="15" t="s">
        <v>83</v>
      </c>
      <c r="BK166" s="138">
        <f t="shared" si="19"/>
        <v>0</v>
      </c>
      <c r="BL166" s="15" t="s">
        <v>220</v>
      </c>
      <c r="BM166" s="137" t="s">
        <v>375</v>
      </c>
    </row>
    <row r="167" spans="2:65" s="11" customFormat="1" ht="22.9" customHeight="1">
      <c r="B167" s="115"/>
      <c r="D167" s="116" t="s">
        <v>74</v>
      </c>
      <c r="E167" s="124" t="s">
        <v>234</v>
      </c>
      <c r="F167" s="124" t="s">
        <v>235</v>
      </c>
      <c r="J167" s="125">
        <f>BK167</f>
        <v>0</v>
      </c>
      <c r="L167" s="115"/>
      <c r="M167" s="119"/>
      <c r="P167" s="120">
        <f>SUM(P168:P179)</f>
        <v>5.6808000000000005</v>
      </c>
      <c r="R167" s="120">
        <f>SUM(R168:R179)</f>
        <v>0.40745999999999999</v>
      </c>
      <c r="T167" s="121">
        <f>SUM(T168:T179)</f>
        <v>0</v>
      </c>
      <c r="AR167" s="116" t="s">
        <v>85</v>
      </c>
      <c r="AT167" s="122" t="s">
        <v>74</v>
      </c>
      <c r="AU167" s="122" t="s">
        <v>83</v>
      </c>
      <c r="AY167" s="116" t="s">
        <v>130</v>
      </c>
      <c r="BK167" s="123">
        <f>SUM(BK168:BK179)</f>
        <v>0</v>
      </c>
    </row>
    <row r="168" spans="2:65" s="1" customFormat="1" ht="16.5" customHeight="1">
      <c r="B168" s="126"/>
      <c r="C168" s="127" t="s">
        <v>376</v>
      </c>
      <c r="D168" s="127" t="s">
        <v>133</v>
      </c>
      <c r="E168" s="128" t="s">
        <v>377</v>
      </c>
      <c r="F168" s="129" t="s">
        <v>378</v>
      </c>
      <c r="G168" s="130" t="s">
        <v>262</v>
      </c>
      <c r="H168" s="131">
        <v>1</v>
      </c>
      <c r="I168" s="132"/>
      <c r="J168" s="132">
        <f>ROUND(I168*H168,2)</f>
        <v>0</v>
      </c>
      <c r="K168" s="129" t="s">
        <v>194</v>
      </c>
      <c r="L168" s="27"/>
      <c r="M168" s="133" t="s">
        <v>1</v>
      </c>
      <c r="N168" s="134" t="s">
        <v>40</v>
      </c>
      <c r="O168" s="135">
        <v>0.39700000000000002</v>
      </c>
      <c r="P168" s="135">
        <f>O168*H168</f>
        <v>0.39700000000000002</v>
      </c>
      <c r="Q168" s="135">
        <v>1.9E-3</v>
      </c>
      <c r="R168" s="135">
        <f>Q168*H168</f>
        <v>1.9E-3</v>
      </c>
      <c r="S168" s="135">
        <v>0</v>
      </c>
      <c r="T168" s="136">
        <f>S168*H168</f>
        <v>0</v>
      </c>
      <c r="AR168" s="137" t="s">
        <v>220</v>
      </c>
      <c r="AT168" s="137" t="s">
        <v>133</v>
      </c>
      <c r="AU168" s="137" t="s">
        <v>85</v>
      </c>
      <c r="AY168" s="15" t="s">
        <v>130</v>
      </c>
      <c r="BE168" s="138">
        <f>IF(N168="základní",J168,0)</f>
        <v>0</v>
      </c>
      <c r="BF168" s="138">
        <f>IF(N168="snížená",J168,0)</f>
        <v>0</v>
      </c>
      <c r="BG168" s="138">
        <f>IF(N168="zákl. přenesená",J168,0)</f>
        <v>0</v>
      </c>
      <c r="BH168" s="138">
        <f>IF(N168="sníž. přenesená",J168,0)</f>
        <v>0</v>
      </c>
      <c r="BI168" s="138">
        <f>IF(N168="nulová",J168,0)</f>
        <v>0</v>
      </c>
      <c r="BJ168" s="15" t="s">
        <v>83</v>
      </c>
      <c r="BK168" s="138">
        <f>ROUND(I168*H168,2)</f>
        <v>0</v>
      </c>
      <c r="BL168" s="15" t="s">
        <v>220</v>
      </c>
      <c r="BM168" s="137" t="s">
        <v>379</v>
      </c>
    </row>
    <row r="169" spans="2:65" s="1" customFormat="1" ht="16.5" customHeight="1">
      <c r="B169" s="126"/>
      <c r="C169" s="158" t="s">
        <v>380</v>
      </c>
      <c r="D169" s="158" t="s">
        <v>381</v>
      </c>
      <c r="E169" s="159" t="s">
        <v>382</v>
      </c>
      <c r="F169" s="160" t="s">
        <v>383</v>
      </c>
      <c r="G169" s="161" t="s">
        <v>219</v>
      </c>
      <c r="H169" s="162">
        <v>0.11</v>
      </c>
      <c r="I169" s="163"/>
      <c r="J169" s="163">
        <f>ROUND(I169*H169,2)</f>
        <v>0</v>
      </c>
      <c r="K169" s="160" t="s">
        <v>1</v>
      </c>
      <c r="L169" s="164"/>
      <c r="M169" s="165" t="s">
        <v>1</v>
      </c>
      <c r="N169" s="166" t="s">
        <v>40</v>
      </c>
      <c r="O169" s="135">
        <v>0</v>
      </c>
      <c r="P169" s="135">
        <f>O169*H169</f>
        <v>0</v>
      </c>
      <c r="Q169" s="135">
        <v>5.3999999999999999E-2</v>
      </c>
      <c r="R169" s="135">
        <f>Q169*H169</f>
        <v>5.94E-3</v>
      </c>
      <c r="S169" s="135">
        <v>0</v>
      </c>
      <c r="T169" s="136">
        <f>S169*H169</f>
        <v>0</v>
      </c>
      <c r="AR169" s="137" t="s">
        <v>384</v>
      </c>
      <c r="AT169" s="137" t="s">
        <v>381</v>
      </c>
      <c r="AU169" s="137" t="s">
        <v>85</v>
      </c>
      <c r="AY169" s="15" t="s">
        <v>130</v>
      </c>
      <c r="BE169" s="138">
        <f>IF(N169="základní",J169,0)</f>
        <v>0</v>
      </c>
      <c r="BF169" s="138">
        <f>IF(N169="snížená",J169,0)</f>
        <v>0</v>
      </c>
      <c r="BG169" s="138">
        <f>IF(N169="zákl. přenesená",J169,0)</f>
        <v>0</v>
      </c>
      <c r="BH169" s="138">
        <f>IF(N169="sníž. přenesená",J169,0)</f>
        <v>0</v>
      </c>
      <c r="BI169" s="138">
        <f>IF(N169="nulová",J169,0)</f>
        <v>0</v>
      </c>
      <c r="BJ169" s="15" t="s">
        <v>83</v>
      </c>
      <c r="BK169" s="138">
        <f>ROUND(I169*H169,2)</f>
        <v>0</v>
      </c>
      <c r="BL169" s="15" t="s">
        <v>220</v>
      </c>
      <c r="BM169" s="137" t="s">
        <v>385</v>
      </c>
    </row>
    <row r="170" spans="2:65" s="12" customFormat="1">
      <c r="B170" s="146"/>
      <c r="D170" s="143" t="s">
        <v>240</v>
      </c>
      <c r="E170" s="147" t="s">
        <v>1</v>
      </c>
      <c r="F170" s="148" t="s">
        <v>386</v>
      </c>
      <c r="H170" s="149">
        <v>0.11</v>
      </c>
      <c r="L170" s="146"/>
      <c r="M170" s="150"/>
      <c r="T170" s="151"/>
      <c r="AT170" s="147" t="s">
        <v>240</v>
      </c>
      <c r="AU170" s="147" t="s">
        <v>85</v>
      </c>
      <c r="AV170" s="12" t="s">
        <v>85</v>
      </c>
      <c r="AW170" s="12" t="s">
        <v>30</v>
      </c>
      <c r="AX170" s="12" t="s">
        <v>83</v>
      </c>
      <c r="AY170" s="147" t="s">
        <v>130</v>
      </c>
    </row>
    <row r="171" spans="2:65" s="1" customFormat="1" ht="16.5" customHeight="1">
      <c r="B171" s="126"/>
      <c r="C171" s="127" t="s">
        <v>387</v>
      </c>
      <c r="D171" s="127" t="s">
        <v>133</v>
      </c>
      <c r="E171" s="128" t="s">
        <v>388</v>
      </c>
      <c r="F171" s="129" t="s">
        <v>389</v>
      </c>
      <c r="G171" s="130" t="s">
        <v>219</v>
      </c>
      <c r="H171" s="131">
        <v>5.8</v>
      </c>
      <c r="I171" s="132"/>
      <c r="J171" s="132">
        <f>ROUND(I171*H171,2)</f>
        <v>0</v>
      </c>
      <c r="K171" s="129" t="s">
        <v>194</v>
      </c>
      <c r="L171" s="27"/>
      <c r="M171" s="133" t="s">
        <v>1</v>
      </c>
      <c r="N171" s="134" t="s">
        <v>40</v>
      </c>
      <c r="O171" s="135">
        <v>0.91100000000000003</v>
      </c>
      <c r="P171" s="135">
        <f>O171*H171</f>
        <v>5.2838000000000003</v>
      </c>
      <c r="Q171" s="135">
        <v>9.4999999999999998E-3</v>
      </c>
      <c r="R171" s="135">
        <f>Q171*H171</f>
        <v>5.5099999999999996E-2</v>
      </c>
      <c r="S171" s="135">
        <v>0</v>
      </c>
      <c r="T171" s="136">
        <f>S171*H171</f>
        <v>0</v>
      </c>
      <c r="AR171" s="137" t="s">
        <v>220</v>
      </c>
      <c r="AT171" s="137" t="s">
        <v>133</v>
      </c>
      <c r="AU171" s="137" t="s">
        <v>85</v>
      </c>
      <c r="AY171" s="15" t="s">
        <v>130</v>
      </c>
      <c r="BE171" s="138">
        <f>IF(N171="základní",J171,0)</f>
        <v>0</v>
      </c>
      <c r="BF171" s="138">
        <f>IF(N171="snížená",J171,0)</f>
        <v>0</v>
      </c>
      <c r="BG171" s="138">
        <f>IF(N171="zákl. přenesená",J171,0)</f>
        <v>0</v>
      </c>
      <c r="BH171" s="138">
        <f>IF(N171="sníž. přenesená",J171,0)</f>
        <v>0</v>
      </c>
      <c r="BI171" s="138">
        <f>IF(N171="nulová",J171,0)</f>
        <v>0</v>
      </c>
      <c r="BJ171" s="15" t="s">
        <v>83</v>
      </c>
      <c r="BK171" s="138">
        <f>ROUND(I171*H171,2)</f>
        <v>0</v>
      </c>
      <c r="BL171" s="15" t="s">
        <v>220</v>
      </c>
      <c r="BM171" s="137" t="s">
        <v>390</v>
      </c>
    </row>
    <row r="172" spans="2:65" s="12" customFormat="1">
      <c r="B172" s="146"/>
      <c r="D172" s="143" t="s">
        <v>240</v>
      </c>
      <c r="E172" s="147" t="s">
        <v>1</v>
      </c>
      <c r="F172" s="148" t="s">
        <v>391</v>
      </c>
      <c r="H172" s="149">
        <v>1.3</v>
      </c>
      <c r="L172" s="146"/>
      <c r="M172" s="150"/>
      <c r="T172" s="151"/>
      <c r="AT172" s="147" t="s">
        <v>240</v>
      </c>
      <c r="AU172" s="147" t="s">
        <v>85</v>
      </c>
      <c r="AV172" s="12" t="s">
        <v>85</v>
      </c>
      <c r="AW172" s="12" t="s">
        <v>30</v>
      </c>
      <c r="AX172" s="12" t="s">
        <v>75</v>
      </c>
      <c r="AY172" s="147" t="s">
        <v>130</v>
      </c>
    </row>
    <row r="173" spans="2:65" s="12" customFormat="1">
      <c r="B173" s="146"/>
      <c r="D173" s="143" t="s">
        <v>240</v>
      </c>
      <c r="E173" s="147" t="s">
        <v>1</v>
      </c>
      <c r="F173" s="148" t="s">
        <v>392</v>
      </c>
      <c r="H173" s="149">
        <v>4.5</v>
      </c>
      <c r="L173" s="146"/>
      <c r="M173" s="150"/>
      <c r="T173" s="151"/>
      <c r="AT173" s="147" t="s">
        <v>240</v>
      </c>
      <c r="AU173" s="147" t="s">
        <v>85</v>
      </c>
      <c r="AV173" s="12" t="s">
        <v>85</v>
      </c>
      <c r="AW173" s="12" t="s">
        <v>30</v>
      </c>
      <c r="AX173" s="12" t="s">
        <v>75</v>
      </c>
      <c r="AY173" s="147" t="s">
        <v>130</v>
      </c>
    </row>
    <row r="174" spans="2:65" s="13" customFormat="1">
      <c r="B174" s="152"/>
      <c r="D174" s="143" t="s">
        <v>240</v>
      </c>
      <c r="E174" s="153" t="s">
        <v>1</v>
      </c>
      <c r="F174" s="154" t="s">
        <v>243</v>
      </c>
      <c r="H174" s="155">
        <v>5.8</v>
      </c>
      <c r="L174" s="152"/>
      <c r="M174" s="156"/>
      <c r="T174" s="157"/>
      <c r="AT174" s="153" t="s">
        <v>240</v>
      </c>
      <c r="AU174" s="153" t="s">
        <v>85</v>
      </c>
      <c r="AV174" s="13" t="s">
        <v>148</v>
      </c>
      <c r="AW174" s="13" t="s">
        <v>30</v>
      </c>
      <c r="AX174" s="13" t="s">
        <v>83</v>
      </c>
      <c r="AY174" s="153" t="s">
        <v>130</v>
      </c>
    </row>
    <row r="175" spans="2:65" s="1" customFormat="1" ht="16.5" customHeight="1">
      <c r="B175" s="126"/>
      <c r="C175" s="158" t="s">
        <v>384</v>
      </c>
      <c r="D175" s="158" t="s">
        <v>381</v>
      </c>
      <c r="E175" s="159" t="s">
        <v>393</v>
      </c>
      <c r="F175" s="160" t="s">
        <v>394</v>
      </c>
      <c r="G175" s="161" t="s">
        <v>219</v>
      </c>
      <c r="H175" s="162">
        <v>1.43</v>
      </c>
      <c r="I175" s="163"/>
      <c r="J175" s="163">
        <f>ROUND(I175*H175,2)</f>
        <v>0</v>
      </c>
      <c r="K175" s="160" t="s">
        <v>1</v>
      </c>
      <c r="L175" s="164"/>
      <c r="M175" s="165" t="s">
        <v>1</v>
      </c>
      <c r="N175" s="166" t="s">
        <v>40</v>
      </c>
      <c r="O175" s="135">
        <v>0</v>
      </c>
      <c r="P175" s="135">
        <f>O175*H175</f>
        <v>0</v>
      </c>
      <c r="Q175" s="135">
        <v>5.3999999999999999E-2</v>
      </c>
      <c r="R175" s="135">
        <f>Q175*H175</f>
        <v>7.7219999999999997E-2</v>
      </c>
      <c r="S175" s="135">
        <v>0</v>
      </c>
      <c r="T175" s="136">
        <f>S175*H175</f>
        <v>0</v>
      </c>
      <c r="AR175" s="137" t="s">
        <v>384</v>
      </c>
      <c r="AT175" s="137" t="s">
        <v>381</v>
      </c>
      <c r="AU175" s="137" t="s">
        <v>85</v>
      </c>
      <c r="AY175" s="15" t="s">
        <v>130</v>
      </c>
      <c r="BE175" s="138">
        <f>IF(N175="základní",J175,0)</f>
        <v>0</v>
      </c>
      <c r="BF175" s="138">
        <f>IF(N175="snížená",J175,0)</f>
        <v>0</v>
      </c>
      <c r="BG175" s="138">
        <f>IF(N175="zákl. přenesená",J175,0)</f>
        <v>0</v>
      </c>
      <c r="BH175" s="138">
        <f>IF(N175="sníž. přenesená",J175,0)</f>
        <v>0</v>
      </c>
      <c r="BI175" s="138">
        <f>IF(N175="nulová",J175,0)</f>
        <v>0</v>
      </c>
      <c r="BJ175" s="15" t="s">
        <v>83</v>
      </c>
      <c r="BK175" s="138">
        <f>ROUND(I175*H175,2)</f>
        <v>0</v>
      </c>
      <c r="BL175" s="15" t="s">
        <v>220</v>
      </c>
      <c r="BM175" s="137" t="s">
        <v>395</v>
      </c>
    </row>
    <row r="176" spans="2:65" s="12" customFormat="1">
      <c r="B176" s="146"/>
      <c r="D176" s="143" t="s">
        <v>240</v>
      </c>
      <c r="F176" s="148" t="s">
        <v>396</v>
      </c>
      <c r="H176" s="149">
        <v>1.43</v>
      </c>
      <c r="L176" s="146"/>
      <c r="M176" s="150"/>
      <c r="T176" s="151"/>
      <c r="AT176" s="147" t="s">
        <v>240</v>
      </c>
      <c r="AU176" s="147" t="s">
        <v>85</v>
      </c>
      <c r="AV176" s="12" t="s">
        <v>85</v>
      </c>
      <c r="AW176" s="12" t="s">
        <v>3</v>
      </c>
      <c r="AX176" s="12" t="s">
        <v>83</v>
      </c>
      <c r="AY176" s="147" t="s">
        <v>130</v>
      </c>
    </row>
    <row r="177" spans="2:65" s="1" customFormat="1" ht="16.5" customHeight="1">
      <c r="B177" s="126"/>
      <c r="C177" s="158" t="s">
        <v>397</v>
      </c>
      <c r="D177" s="158" t="s">
        <v>381</v>
      </c>
      <c r="E177" s="159" t="s">
        <v>382</v>
      </c>
      <c r="F177" s="160" t="s">
        <v>383</v>
      </c>
      <c r="G177" s="161" t="s">
        <v>219</v>
      </c>
      <c r="H177" s="162">
        <v>4.95</v>
      </c>
      <c r="I177" s="163"/>
      <c r="J177" s="163">
        <f>ROUND(I177*H177,2)</f>
        <v>0</v>
      </c>
      <c r="K177" s="160" t="s">
        <v>1</v>
      </c>
      <c r="L177" s="164"/>
      <c r="M177" s="165" t="s">
        <v>1</v>
      </c>
      <c r="N177" s="166" t="s">
        <v>40</v>
      </c>
      <c r="O177" s="135">
        <v>0</v>
      </c>
      <c r="P177" s="135">
        <f>O177*H177</f>
        <v>0</v>
      </c>
      <c r="Q177" s="135">
        <v>5.3999999999999999E-2</v>
      </c>
      <c r="R177" s="135">
        <f>Q177*H177</f>
        <v>0.26729999999999998</v>
      </c>
      <c r="S177" s="135">
        <v>0</v>
      </c>
      <c r="T177" s="136">
        <f>S177*H177</f>
        <v>0</v>
      </c>
      <c r="AR177" s="137" t="s">
        <v>384</v>
      </c>
      <c r="AT177" s="137" t="s">
        <v>381</v>
      </c>
      <c r="AU177" s="137" t="s">
        <v>85</v>
      </c>
      <c r="AY177" s="15" t="s">
        <v>130</v>
      </c>
      <c r="BE177" s="138">
        <f>IF(N177="základní",J177,0)</f>
        <v>0</v>
      </c>
      <c r="BF177" s="138">
        <f>IF(N177="snížená",J177,0)</f>
        <v>0</v>
      </c>
      <c r="BG177" s="138">
        <f>IF(N177="zákl. přenesená",J177,0)</f>
        <v>0</v>
      </c>
      <c r="BH177" s="138">
        <f>IF(N177="sníž. přenesená",J177,0)</f>
        <v>0</v>
      </c>
      <c r="BI177" s="138">
        <f>IF(N177="nulová",J177,0)</f>
        <v>0</v>
      </c>
      <c r="BJ177" s="15" t="s">
        <v>83</v>
      </c>
      <c r="BK177" s="138">
        <f>ROUND(I177*H177,2)</f>
        <v>0</v>
      </c>
      <c r="BL177" s="15" t="s">
        <v>220</v>
      </c>
      <c r="BM177" s="137" t="s">
        <v>398</v>
      </c>
    </row>
    <row r="178" spans="2:65" s="12" customFormat="1">
      <c r="B178" s="146"/>
      <c r="D178" s="143" t="s">
        <v>240</v>
      </c>
      <c r="F178" s="148" t="s">
        <v>399</v>
      </c>
      <c r="H178" s="149">
        <v>4.95</v>
      </c>
      <c r="L178" s="146"/>
      <c r="M178" s="150"/>
      <c r="T178" s="151"/>
      <c r="AT178" s="147" t="s">
        <v>240</v>
      </c>
      <c r="AU178" s="147" t="s">
        <v>85</v>
      </c>
      <c r="AV178" s="12" t="s">
        <v>85</v>
      </c>
      <c r="AW178" s="12" t="s">
        <v>3</v>
      </c>
      <c r="AX178" s="12" t="s">
        <v>83</v>
      </c>
      <c r="AY178" s="147" t="s">
        <v>130</v>
      </c>
    </row>
    <row r="179" spans="2:65" s="1" customFormat="1" ht="16.5" customHeight="1">
      <c r="B179" s="126"/>
      <c r="C179" s="127" t="s">
        <v>400</v>
      </c>
      <c r="D179" s="127" t="s">
        <v>133</v>
      </c>
      <c r="E179" s="128" t="s">
        <v>401</v>
      </c>
      <c r="F179" s="129" t="s">
        <v>402</v>
      </c>
      <c r="G179" s="130" t="s">
        <v>327</v>
      </c>
      <c r="H179" s="131">
        <v>255.48599999999999</v>
      </c>
      <c r="I179" s="132"/>
      <c r="J179" s="132">
        <f>ROUND(I179*H179,2)</f>
        <v>0</v>
      </c>
      <c r="K179" s="129" t="s">
        <v>194</v>
      </c>
      <c r="L179" s="27"/>
      <c r="M179" s="133" t="s">
        <v>1</v>
      </c>
      <c r="N179" s="134" t="s">
        <v>40</v>
      </c>
      <c r="O179" s="135">
        <v>0</v>
      </c>
      <c r="P179" s="135">
        <f>O179*H179</f>
        <v>0</v>
      </c>
      <c r="Q179" s="135">
        <v>0</v>
      </c>
      <c r="R179" s="135">
        <f>Q179*H179</f>
        <v>0</v>
      </c>
      <c r="S179" s="135">
        <v>0</v>
      </c>
      <c r="T179" s="136">
        <f>S179*H179</f>
        <v>0</v>
      </c>
      <c r="AR179" s="137" t="s">
        <v>220</v>
      </c>
      <c r="AT179" s="137" t="s">
        <v>133</v>
      </c>
      <c r="AU179" s="137" t="s">
        <v>85</v>
      </c>
      <c r="AY179" s="15" t="s">
        <v>130</v>
      </c>
      <c r="BE179" s="138">
        <f>IF(N179="základní",J179,0)</f>
        <v>0</v>
      </c>
      <c r="BF179" s="138">
        <f>IF(N179="snížená",J179,0)</f>
        <v>0</v>
      </c>
      <c r="BG179" s="138">
        <f>IF(N179="zákl. přenesená",J179,0)</f>
        <v>0</v>
      </c>
      <c r="BH179" s="138">
        <f>IF(N179="sníž. přenesená",J179,0)</f>
        <v>0</v>
      </c>
      <c r="BI179" s="138">
        <f>IF(N179="nulová",J179,0)</f>
        <v>0</v>
      </c>
      <c r="BJ179" s="15" t="s">
        <v>83</v>
      </c>
      <c r="BK179" s="138">
        <f>ROUND(I179*H179,2)</f>
        <v>0</v>
      </c>
      <c r="BL179" s="15" t="s">
        <v>220</v>
      </c>
      <c r="BM179" s="137" t="s">
        <v>403</v>
      </c>
    </row>
    <row r="180" spans="2:65" s="11" customFormat="1" ht="22.9" customHeight="1">
      <c r="B180" s="115"/>
      <c r="D180" s="116" t="s">
        <v>74</v>
      </c>
      <c r="E180" s="124" t="s">
        <v>244</v>
      </c>
      <c r="F180" s="124" t="s">
        <v>245</v>
      </c>
      <c r="J180" s="125">
        <f>BK180</f>
        <v>0</v>
      </c>
      <c r="L180" s="115"/>
      <c r="M180" s="119"/>
      <c r="P180" s="120">
        <f>SUM(P181:P187)</f>
        <v>4.6731999999999996</v>
      </c>
      <c r="R180" s="120">
        <f>SUM(R181:R187)</f>
        <v>3.8424E-2</v>
      </c>
      <c r="T180" s="121">
        <f>SUM(T181:T187)</f>
        <v>0</v>
      </c>
      <c r="AR180" s="116" t="s">
        <v>85</v>
      </c>
      <c r="AT180" s="122" t="s">
        <v>74</v>
      </c>
      <c r="AU180" s="122" t="s">
        <v>83</v>
      </c>
      <c r="AY180" s="116" t="s">
        <v>130</v>
      </c>
      <c r="BK180" s="123">
        <f>SUM(BK181:BK187)</f>
        <v>0</v>
      </c>
    </row>
    <row r="181" spans="2:65" s="1" customFormat="1" ht="16.5" customHeight="1">
      <c r="B181" s="126"/>
      <c r="C181" s="127" t="s">
        <v>404</v>
      </c>
      <c r="D181" s="127" t="s">
        <v>133</v>
      </c>
      <c r="E181" s="128" t="s">
        <v>405</v>
      </c>
      <c r="F181" s="129" t="s">
        <v>406</v>
      </c>
      <c r="G181" s="130" t="s">
        <v>219</v>
      </c>
      <c r="H181" s="131">
        <v>9.4</v>
      </c>
      <c r="I181" s="132"/>
      <c r="J181" s="132">
        <f>ROUND(I181*H181,2)</f>
        <v>0</v>
      </c>
      <c r="K181" s="129" t="s">
        <v>194</v>
      </c>
      <c r="L181" s="27"/>
      <c r="M181" s="133" t="s">
        <v>1</v>
      </c>
      <c r="N181" s="134" t="s">
        <v>40</v>
      </c>
      <c r="O181" s="135">
        <v>0.17799999999999999</v>
      </c>
      <c r="P181" s="135">
        <f>O181*H181</f>
        <v>1.6732</v>
      </c>
      <c r="Q181" s="135">
        <v>6.9999999999999999E-4</v>
      </c>
      <c r="R181" s="135">
        <f>Q181*H181</f>
        <v>6.5799999999999999E-3</v>
      </c>
      <c r="S181" s="135">
        <v>0</v>
      </c>
      <c r="T181" s="136">
        <f>S181*H181</f>
        <v>0</v>
      </c>
      <c r="AR181" s="137" t="s">
        <v>220</v>
      </c>
      <c r="AT181" s="137" t="s">
        <v>133</v>
      </c>
      <c r="AU181" s="137" t="s">
        <v>85</v>
      </c>
      <c r="AY181" s="15" t="s">
        <v>130</v>
      </c>
      <c r="BE181" s="138">
        <f>IF(N181="základní",J181,0)</f>
        <v>0</v>
      </c>
      <c r="BF181" s="138">
        <f>IF(N181="snížená",J181,0)</f>
        <v>0</v>
      </c>
      <c r="BG181" s="138">
        <f>IF(N181="zákl. přenesená",J181,0)</f>
        <v>0</v>
      </c>
      <c r="BH181" s="138">
        <f>IF(N181="sníž. přenesená",J181,0)</f>
        <v>0</v>
      </c>
      <c r="BI181" s="138">
        <f>IF(N181="nulová",J181,0)</f>
        <v>0</v>
      </c>
      <c r="BJ181" s="15" t="s">
        <v>83</v>
      </c>
      <c r="BK181" s="138">
        <f>ROUND(I181*H181,2)</f>
        <v>0</v>
      </c>
      <c r="BL181" s="15" t="s">
        <v>220</v>
      </c>
      <c r="BM181" s="137" t="s">
        <v>407</v>
      </c>
    </row>
    <row r="182" spans="2:65" s="1" customFormat="1" ht="16.5" customHeight="1">
      <c r="B182" s="126"/>
      <c r="C182" s="158" t="s">
        <v>408</v>
      </c>
      <c r="D182" s="158" t="s">
        <v>381</v>
      </c>
      <c r="E182" s="159" t="s">
        <v>409</v>
      </c>
      <c r="F182" s="160" t="s">
        <v>410</v>
      </c>
      <c r="G182" s="161" t="s">
        <v>219</v>
      </c>
      <c r="H182" s="162">
        <v>10.34</v>
      </c>
      <c r="I182" s="163"/>
      <c r="J182" s="163">
        <f>ROUND(I182*H182,2)</f>
        <v>0</v>
      </c>
      <c r="K182" s="160" t="s">
        <v>1</v>
      </c>
      <c r="L182" s="164"/>
      <c r="M182" s="165" t="s">
        <v>1</v>
      </c>
      <c r="N182" s="166" t="s">
        <v>40</v>
      </c>
      <c r="O182" s="135">
        <v>0</v>
      </c>
      <c r="P182" s="135">
        <f>O182*H182</f>
        <v>0</v>
      </c>
      <c r="Q182" s="135">
        <v>2.8E-3</v>
      </c>
      <c r="R182" s="135">
        <f>Q182*H182</f>
        <v>2.8951999999999999E-2</v>
      </c>
      <c r="S182" s="135">
        <v>0</v>
      </c>
      <c r="T182" s="136">
        <f>S182*H182</f>
        <v>0</v>
      </c>
      <c r="AR182" s="137" t="s">
        <v>384</v>
      </c>
      <c r="AT182" s="137" t="s">
        <v>381</v>
      </c>
      <c r="AU182" s="137" t="s">
        <v>85</v>
      </c>
      <c r="AY182" s="15" t="s">
        <v>130</v>
      </c>
      <c r="BE182" s="138">
        <f>IF(N182="základní",J182,0)</f>
        <v>0</v>
      </c>
      <c r="BF182" s="138">
        <f>IF(N182="snížená",J182,0)</f>
        <v>0</v>
      </c>
      <c r="BG182" s="138">
        <f>IF(N182="zákl. přenesená",J182,0)</f>
        <v>0</v>
      </c>
      <c r="BH182" s="138">
        <f>IF(N182="sníž. přenesená",J182,0)</f>
        <v>0</v>
      </c>
      <c r="BI182" s="138">
        <f>IF(N182="nulová",J182,0)</f>
        <v>0</v>
      </c>
      <c r="BJ182" s="15" t="s">
        <v>83</v>
      </c>
      <c r="BK182" s="138">
        <f>ROUND(I182*H182,2)</f>
        <v>0</v>
      </c>
      <c r="BL182" s="15" t="s">
        <v>220</v>
      </c>
      <c r="BM182" s="137" t="s">
        <v>411</v>
      </c>
    </row>
    <row r="183" spans="2:65" s="12" customFormat="1">
      <c r="B183" s="146"/>
      <c r="D183" s="143" t="s">
        <v>240</v>
      </c>
      <c r="F183" s="148" t="s">
        <v>412</v>
      </c>
      <c r="H183" s="149">
        <v>10.34</v>
      </c>
      <c r="L183" s="146"/>
      <c r="M183" s="150"/>
      <c r="T183" s="151"/>
      <c r="AT183" s="147" t="s">
        <v>240</v>
      </c>
      <c r="AU183" s="147" t="s">
        <v>85</v>
      </c>
      <c r="AV183" s="12" t="s">
        <v>85</v>
      </c>
      <c r="AW183" s="12" t="s">
        <v>3</v>
      </c>
      <c r="AX183" s="12" t="s">
        <v>83</v>
      </c>
      <c r="AY183" s="147" t="s">
        <v>130</v>
      </c>
    </row>
    <row r="184" spans="2:65" s="1" customFormat="1" ht="16.5" customHeight="1">
      <c r="B184" s="126"/>
      <c r="C184" s="127" t="s">
        <v>413</v>
      </c>
      <c r="D184" s="127" t="s">
        <v>133</v>
      </c>
      <c r="E184" s="128" t="s">
        <v>414</v>
      </c>
      <c r="F184" s="129" t="s">
        <v>415</v>
      </c>
      <c r="G184" s="130" t="s">
        <v>262</v>
      </c>
      <c r="H184" s="131">
        <v>12</v>
      </c>
      <c r="I184" s="132"/>
      <c r="J184" s="132">
        <f>ROUND(I184*H184,2)</f>
        <v>0</v>
      </c>
      <c r="K184" s="129" t="s">
        <v>194</v>
      </c>
      <c r="L184" s="27"/>
      <c r="M184" s="133" t="s">
        <v>1</v>
      </c>
      <c r="N184" s="134" t="s">
        <v>40</v>
      </c>
      <c r="O184" s="135">
        <v>0.25</v>
      </c>
      <c r="P184" s="135">
        <f>O184*H184</f>
        <v>3</v>
      </c>
      <c r="Q184" s="135">
        <v>1.0000000000000001E-5</v>
      </c>
      <c r="R184" s="135">
        <f>Q184*H184</f>
        <v>1.2000000000000002E-4</v>
      </c>
      <c r="S184" s="135">
        <v>0</v>
      </c>
      <c r="T184" s="136">
        <f>S184*H184</f>
        <v>0</v>
      </c>
      <c r="AR184" s="137" t="s">
        <v>220</v>
      </c>
      <c r="AT184" s="137" t="s">
        <v>133</v>
      </c>
      <c r="AU184" s="137" t="s">
        <v>85</v>
      </c>
      <c r="AY184" s="15" t="s">
        <v>130</v>
      </c>
      <c r="BE184" s="138">
        <f>IF(N184="základní",J184,0)</f>
        <v>0</v>
      </c>
      <c r="BF184" s="138">
        <f>IF(N184="snížená",J184,0)</f>
        <v>0</v>
      </c>
      <c r="BG184" s="138">
        <f>IF(N184="zákl. přenesená",J184,0)</f>
        <v>0</v>
      </c>
      <c r="BH184" s="138">
        <f>IF(N184="sníž. přenesená",J184,0)</f>
        <v>0</v>
      </c>
      <c r="BI184" s="138">
        <f>IF(N184="nulová",J184,0)</f>
        <v>0</v>
      </c>
      <c r="BJ184" s="15" t="s">
        <v>83</v>
      </c>
      <c r="BK184" s="138">
        <f>ROUND(I184*H184,2)</f>
        <v>0</v>
      </c>
      <c r="BL184" s="15" t="s">
        <v>220</v>
      </c>
      <c r="BM184" s="137" t="s">
        <v>416</v>
      </c>
    </row>
    <row r="185" spans="2:65" s="1" customFormat="1" ht="16.5" customHeight="1">
      <c r="B185" s="126"/>
      <c r="C185" s="158" t="s">
        <v>417</v>
      </c>
      <c r="D185" s="158" t="s">
        <v>381</v>
      </c>
      <c r="E185" s="159" t="s">
        <v>418</v>
      </c>
      <c r="F185" s="160" t="s">
        <v>419</v>
      </c>
      <c r="G185" s="161" t="s">
        <v>262</v>
      </c>
      <c r="H185" s="162">
        <v>12.6</v>
      </c>
      <c r="I185" s="163"/>
      <c r="J185" s="163">
        <f>ROUND(I185*H185,2)</f>
        <v>0</v>
      </c>
      <c r="K185" s="160" t="s">
        <v>194</v>
      </c>
      <c r="L185" s="164"/>
      <c r="M185" s="165" t="s">
        <v>1</v>
      </c>
      <c r="N185" s="166" t="s">
        <v>40</v>
      </c>
      <c r="O185" s="135">
        <v>0</v>
      </c>
      <c r="P185" s="135">
        <f>O185*H185</f>
        <v>0</v>
      </c>
      <c r="Q185" s="135">
        <v>2.2000000000000001E-4</v>
      </c>
      <c r="R185" s="135">
        <f>Q185*H185</f>
        <v>2.7720000000000002E-3</v>
      </c>
      <c r="S185" s="135">
        <v>0</v>
      </c>
      <c r="T185" s="136">
        <f>S185*H185</f>
        <v>0</v>
      </c>
      <c r="AR185" s="137" t="s">
        <v>384</v>
      </c>
      <c r="AT185" s="137" t="s">
        <v>381</v>
      </c>
      <c r="AU185" s="137" t="s">
        <v>85</v>
      </c>
      <c r="AY185" s="15" t="s">
        <v>130</v>
      </c>
      <c r="BE185" s="138">
        <f>IF(N185="základní",J185,0)</f>
        <v>0</v>
      </c>
      <c r="BF185" s="138">
        <f>IF(N185="snížená",J185,0)</f>
        <v>0</v>
      </c>
      <c r="BG185" s="138">
        <f>IF(N185="zákl. přenesená",J185,0)</f>
        <v>0</v>
      </c>
      <c r="BH185" s="138">
        <f>IF(N185="sníž. přenesená",J185,0)</f>
        <v>0</v>
      </c>
      <c r="BI185" s="138">
        <f>IF(N185="nulová",J185,0)</f>
        <v>0</v>
      </c>
      <c r="BJ185" s="15" t="s">
        <v>83</v>
      </c>
      <c r="BK185" s="138">
        <f>ROUND(I185*H185,2)</f>
        <v>0</v>
      </c>
      <c r="BL185" s="15" t="s">
        <v>220</v>
      </c>
      <c r="BM185" s="137" t="s">
        <v>420</v>
      </c>
    </row>
    <row r="186" spans="2:65" s="12" customFormat="1">
      <c r="B186" s="146"/>
      <c r="D186" s="143" t="s">
        <v>240</v>
      </c>
      <c r="F186" s="148" t="s">
        <v>421</v>
      </c>
      <c r="H186" s="149">
        <v>12.6</v>
      </c>
      <c r="L186" s="146"/>
      <c r="M186" s="150"/>
      <c r="T186" s="151"/>
      <c r="AT186" s="147" t="s">
        <v>240</v>
      </c>
      <c r="AU186" s="147" t="s">
        <v>85</v>
      </c>
      <c r="AV186" s="12" t="s">
        <v>85</v>
      </c>
      <c r="AW186" s="12" t="s">
        <v>3</v>
      </c>
      <c r="AX186" s="12" t="s">
        <v>83</v>
      </c>
      <c r="AY186" s="147" t="s">
        <v>130</v>
      </c>
    </row>
    <row r="187" spans="2:65" s="1" customFormat="1" ht="16.5" customHeight="1">
      <c r="B187" s="126"/>
      <c r="C187" s="127" t="s">
        <v>422</v>
      </c>
      <c r="D187" s="127" t="s">
        <v>133</v>
      </c>
      <c r="E187" s="128" t="s">
        <v>423</v>
      </c>
      <c r="F187" s="129" t="s">
        <v>424</v>
      </c>
      <c r="G187" s="130" t="s">
        <v>327</v>
      </c>
      <c r="H187" s="131">
        <v>165.25</v>
      </c>
      <c r="I187" s="132"/>
      <c r="J187" s="132">
        <f>ROUND(I187*H187,2)</f>
        <v>0</v>
      </c>
      <c r="K187" s="129" t="s">
        <v>194</v>
      </c>
      <c r="L187" s="27"/>
      <c r="M187" s="133" t="s">
        <v>1</v>
      </c>
      <c r="N187" s="134" t="s">
        <v>40</v>
      </c>
      <c r="O187" s="135">
        <v>0</v>
      </c>
      <c r="P187" s="135">
        <f>O187*H187</f>
        <v>0</v>
      </c>
      <c r="Q187" s="135">
        <v>0</v>
      </c>
      <c r="R187" s="135">
        <f>Q187*H187</f>
        <v>0</v>
      </c>
      <c r="S187" s="135">
        <v>0</v>
      </c>
      <c r="T187" s="136">
        <f>S187*H187</f>
        <v>0</v>
      </c>
      <c r="AR187" s="137" t="s">
        <v>220</v>
      </c>
      <c r="AT187" s="137" t="s">
        <v>133</v>
      </c>
      <c r="AU187" s="137" t="s">
        <v>85</v>
      </c>
      <c r="AY187" s="15" t="s">
        <v>130</v>
      </c>
      <c r="BE187" s="138">
        <f>IF(N187="základní",J187,0)</f>
        <v>0</v>
      </c>
      <c r="BF187" s="138">
        <f>IF(N187="snížená",J187,0)</f>
        <v>0</v>
      </c>
      <c r="BG187" s="138">
        <f>IF(N187="zákl. přenesená",J187,0)</f>
        <v>0</v>
      </c>
      <c r="BH187" s="138">
        <f>IF(N187="sníž. přenesená",J187,0)</f>
        <v>0</v>
      </c>
      <c r="BI187" s="138">
        <f>IF(N187="nulová",J187,0)</f>
        <v>0</v>
      </c>
      <c r="BJ187" s="15" t="s">
        <v>83</v>
      </c>
      <c r="BK187" s="138">
        <f>ROUND(I187*H187,2)</f>
        <v>0</v>
      </c>
      <c r="BL187" s="15" t="s">
        <v>220</v>
      </c>
      <c r="BM187" s="137" t="s">
        <v>425</v>
      </c>
    </row>
    <row r="188" spans="2:65" s="11" customFormat="1" ht="22.9" customHeight="1">
      <c r="B188" s="115"/>
      <c r="D188" s="116" t="s">
        <v>74</v>
      </c>
      <c r="E188" s="124" t="s">
        <v>426</v>
      </c>
      <c r="F188" s="124" t="s">
        <v>427</v>
      </c>
      <c r="J188" s="125">
        <f>BK188</f>
        <v>0</v>
      </c>
      <c r="L188" s="115"/>
      <c r="M188" s="119"/>
      <c r="P188" s="120">
        <f>SUM(P189:P191)</f>
        <v>1.8645</v>
      </c>
      <c r="R188" s="120">
        <f>SUM(R189:R191)</f>
        <v>4.9499999999999995E-3</v>
      </c>
      <c r="T188" s="121">
        <f>SUM(T189:T191)</f>
        <v>0</v>
      </c>
      <c r="AR188" s="116" t="s">
        <v>85</v>
      </c>
      <c r="AT188" s="122" t="s">
        <v>74</v>
      </c>
      <c r="AU188" s="122" t="s">
        <v>83</v>
      </c>
      <c r="AY188" s="116" t="s">
        <v>130</v>
      </c>
      <c r="BK188" s="123">
        <f>SUM(BK189:BK191)</f>
        <v>0</v>
      </c>
    </row>
    <row r="189" spans="2:65" s="1" customFormat="1" ht="16.5" customHeight="1">
      <c r="B189" s="126"/>
      <c r="C189" s="127" t="s">
        <v>428</v>
      </c>
      <c r="D189" s="127" t="s">
        <v>133</v>
      </c>
      <c r="E189" s="128" t="s">
        <v>429</v>
      </c>
      <c r="F189" s="129" t="s">
        <v>430</v>
      </c>
      <c r="G189" s="130" t="s">
        <v>219</v>
      </c>
      <c r="H189" s="131">
        <v>16.5</v>
      </c>
      <c r="I189" s="132"/>
      <c r="J189" s="132">
        <f>ROUND(I189*H189,2)</f>
        <v>0</v>
      </c>
      <c r="K189" s="129" t="s">
        <v>194</v>
      </c>
      <c r="L189" s="27"/>
      <c r="M189" s="133" t="s">
        <v>1</v>
      </c>
      <c r="N189" s="134" t="s">
        <v>40</v>
      </c>
      <c r="O189" s="135">
        <v>0.113</v>
      </c>
      <c r="P189" s="135">
        <f>O189*H189</f>
        <v>1.8645</v>
      </c>
      <c r="Q189" s="135">
        <v>2.9999999999999997E-4</v>
      </c>
      <c r="R189" s="135">
        <f>Q189*H189</f>
        <v>4.9499999999999995E-3</v>
      </c>
      <c r="S189" s="135">
        <v>0</v>
      </c>
      <c r="T189" s="136">
        <f>S189*H189</f>
        <v>0</v>
      </c>
      <c r="AR189" s="137" t="s">
        <v>220</v>
      </c>
      <c r="AT189" s="137" t="s">
        <v>133</v>
      </c>
      <c r="AU189" s="137" t="s">
        <v>85</v>
      </c>
      <c r="AY189" s="15" t="s">
        <v>130</v>
      </c>
      <c r="BE189" s="138">
        <f>IF(N189="základní",J189,0)</f>
        <v>0</v>
      </c>
      <c r="BF189" s="138">
        <f>IF(N189="snížená",J189,0)</f>
        <v>0</v>
      </c>
      <c r="BG189" s="138">
        <f>IF(N189="zákl. přenesená",J189,0)</f>
        <v>0</v>
      </c>
      <c r="BH189" s="138">
        <f>IF(N189="sníž. přenesená",J189,0)</f>
        <v>0</v>
      </c>
      <c r="BI189" s="138">
        <f>IF(N189="nulová",J189,0)</f>
        <v>0</v>
      </c>
      <c r="BJ189" s="15" t="s">
        <v>83</v>
      </c>
      <c r="BK189" s="138">
        <f>ROUND(I189*H189,2)</f>
        <v>0</v>
      </c>
      <c r="BL189" s="15" t="s">
        <v>220</v>
      </c>
      <c r="BM189" s="137" t="s">
        <v>431</v>
      </c>
    </row>
    <row r="190" spans="2:65" s="12" customFormat="1">
      <c r="B190" s="146"/>
      <c r="D190" s="143" t="s">
        <v>240</v>
      </c>
      <c r="E190" s="147" t="s">
        <v>1</v>
      </c>
      <c r="F190" s="148" t="s">
        <v>432</v>
      </c>
      <c r="H190" s="149">
        <v>16.5</v>
      </c>
      <c r="L190" s="146"/>
      <c r="M190" s="150"/>
      <c r="T190" s="151"/>
      <c r="AT190" s="147" t="s">
        <v>240</v>
      </c>
      <c r="AU190" s="147" t="s">
        <v>85</v>
      </c>
      <c r="AV190" s="12" t="s">
        <v>85</v>
      </c>
      <c r="AW190" s="12" t="s">
        <v>30</v>
      </c>
      <c r="AX190" s="12" t="s">
        <v>83</v>
      </c>
      <c r="AY190" s="147" t="s">
        <v>130</v>
      </c>
    </row>
    <row r="191" spans="2:65" s="1" customFormat="1" ht="16.5" customHeight="1">
      <c r="B191" s="126"/>
      <c r="C191" s="127" t="s">
        <v>433</v>
      </c>
      <c r="D191" s="127" t="s">
        <v>133</v>
      </c>
      <c r="E191" s="128" t="s">
        <v>434</v>
      </c>
      <c r="F191" s="129" t="s">
        <v>435</v>
      </c>
      <c r="G191" s="130" t="s">
        <v>327</v>
      </c>
      <c r="H191" s="131">
        <v>49.335000000000001</v>
      </c>
      <c r="I191" s="132"/>
      <c r="J191" s="132">
        <f>ROUND(I191*H191,2)</f>
        <v>0</v>
      </c>
      <c r="K191" s="129" t="s">
        <v>194</v>
      </c>
      <c r="L191" s="27"/>
      <c r="M191" s="133" t="s">
        <v>1</v>
      </c>
      <c r="N191" s="134" t="s">
        <v>40</v>
      </c>
      <c r="O191" s="135">
        <v>0</v>
      </c>
      <c r="P191" s="135">
        <f>O191*H191</f>
        <v>0</v>
      </c>
      <c r="Q191" s="135">
        <v>0</v>
      </c>
      <c r="R191" s="135">
        <f>Q191*H191</f>
        <v>0</v>
      </c>
      <c r="S191" s="135">
        <v>0</v>
      </c>
      <c r="T191" s="136">
        <f>S191*H191</f>
        <v>0</v>
      </c>
      <c r="AR191" s="137" t="s">
        <v>220</v>
      </c>
      <c r="AT191" s="137" t="s">
        <v>133</v>
      </c>
      <c r="AU191" s="137" t="s">
        <v>85</v>
      </c>
      <c r="AY191" s="15" t="s">
        <v>130</v>
      </c>
      <c r="BE191" s="138">
        <f>IF(N191="základní",J191,0)</f>
        <v>0</v>
      </c>
      <c r="BF191" s="138">
        <f>IF(N191="snížená",J191,0)</f>
        <v>0</v>
      </c>
      <c r="BG191" s="138">
        <f>IF(N191="zákl. přenesená",J191,0)</f>
        <v>0</v>
      </c>
      <c r="BH191" s="138">
        <f>IF(N191="sníž. přenesená",J191,0)</f>
        <v>0</v>
      </c>
      <c r="BI191" s="138">
        <f>IF(N191="nulová",J191,0)</f>
        <v>0</v>
      </c>
      <c r="BJ191" s="15" t="s">
        <v>83</v>
      </c>
      <c r="BK191" s="138">
        <f>ROUND(I191*H191,2)</f>
        <v>0</v>
      </c>
      <c r="BL191" s="15" t="s">
        <v>220</v>
      </c>
      <c r="BM191" s="137" t="s">
        <v>436</v>
      </c>
    </row>
    <row r="192" spans="2:65" s="11" customFormat="1" ht="22.9" customHeight="1">
      <c r="B192" s="115"/>
      <c r="D192" s="116" t="s">
        <v>74</v>
      </c>
      <c r="E192" s="124" t="s">
        <v>437</v>
      </c>
      <c r="F192" s="124" t="s">
        <v>438</v>
      </c>
      <c r="J192" s="125">
        <f>BK192</f>
        <v>0</v>
      </c>
      <c r="L192" s="115"/>
      <c r="M192" s="119"/>
      <c r="P192" s="120">
        <f>SUM(P193:P194)</f>
        <v>6.2207999999999997</v>
      </c>
      <c r="R192" s="120">
        <f>SUM(R193:R194)</f>
        <v>0</v>
      </c>
      <c r="T192" s="121">
        <f>SUM(T193:T194)</f>
        <v>0</v>
      </c>
      <c r="AR192" s="116" t="s">
        <v>85</v>
      </c>
      <c r="AT192" s="122" t="s">
        <v>74</v>
      </c>
      <c r="AU192" s="122" t="s">
        <v>83</v>
      </c>
      <c r="AY192" s="116" t="s">
        <v>130</v>
      </c>
      <c r="BK192" s="123">
        <f>SUM(BK193:BK194)</f>
        <v>0</v>
      </c>
    </row>
    <row r="193" spans="2:65" s="1" customFormat="1" ht="16.5" customHeight="1">
      <c r="B193" s="126"/>
      <c r="C193" s="127" t="s">
        <v>439</v>
      </c>
      <c r="D193" s="127" t="s">
        <v>133</v>
      </c>
      <c r="E193" s="128" t="s">
        <v>440</v>
      </c>
      <c r="F193" s="129" t="s">
        <v>441</v>
      </c>
      <c r="G193" s="130" t="s">
        <v>219</v>
      </c>
      <c r="H193" s="131">
        <v>57.6</v>
      </c>
      <c r="I193" s="132"/>
      <c r="J193" s="132">
        <f>ROUND(I193*H193,2)</f>
        <v>0</v>
      </c>
      <c r="K193" s="129" t="s">
        <v>1</v>
      </c>
      <c r="L193" s="27"/>
      <c r="M193" s="133" t="s">
        <v>1</v>
      </c>
      <c r="N193" s="134" t="s">
        <v>40</v>
      </c>
      <c r="O193" s="135">
        <v>0.108</v>
      </c>
      <c r="P193" s="135">
        <f>O193*H193</f>
        <v>6.2207999999999997</v>
      </c>
      <c r="Q193" s="135">
        <v>0</v>
      </c>
      <c r="R193" s="135">
        <f>Q193*H193</f>
        <v>0</v>
      </c>
      <c r="S193" s="135">
        <v>0</v>
      </c>
      <c r="T193" s="136">
        <f>S193*H193</f>
        <v>0</v>
      </c>
      <c r="AR193" s="137" t="s">
        <v>220</v>
      </c>
      <c r="AT193" s="137" t="s">
        <v>133</v>
      </c>
      <c r="AU193" s="137" t="s">
        <v>85</v>
      </c>
      <c r="AY193" s="15" t="s">
        <v>130</v>
      </c>
      <c r="BE193" s="138">
        <f>IF(N193="základní",J193,0)</f>
        <v>0</v>
      </c>
      <c r="BF193" s="138">
        <f>IF(N193="snížená",J193,0)</f>
        <v>0</v>
      </c>
      <c r="BG193" s="138">
        <f>IF(N193="zákl. přenesená",J193,0)</f>
        <v>0</v>
      </c>
      <c r="BH193" s="138">
        <f>IF(N193="sníž. přenesená",J193,0)</f>
        <v>0</v>
      </c>
      <c r="BI193" s="138">
        <f>IF(N193="nulová",J193,0)</f>
        <v>0</v>
      </c>
      <c r="BJ193" s="15" t="s">
        <v>83</v>
      </c>
      <c r="BK193" s="138">
        <f>ROUND(I193*H193,2)</f>
        <v>0</v>
      </c>
      <c r="BL193" s="15" t="s">
        <v>220</v>
      </c>
      <c r="BM193" s="137" t="s">
        <v>442</v>
      </c>
    </row>
    <row r="194" spans="2:65" s="12" customFormat="1">
      <c r="B194" s="146"/>
      <c r="D194" s="143" t="s">
        <v>240</v>
      </c>
      <c r="E194" s="147" t="s">
        <v>1</v>
      </c>
      <c r="F194" s="148" t="s">
        <v>443</v>
      </c>
      <c r="H194" s="149">
        <v>57.6</v>
      </c>
      <c r="L194" s="146"/>
      <c r="M194" s="150"/>
      <c r="T194" s="151"/>
      <c r="AT194" s="147" t="s">
        <v>240</v>
      </c>
      <c r="AU194" s="147" t="s">
        <v>85</v>
      </c>
      <c r="AV194" s="12" t="s">
        <v>85</v>
      </c>
      <c r="AW194" s="12" t="s">
        <v>30</v>
      </c>
      <c r="AX194" s="12" t="s">
        <v>83</v>
      </c>
      <c r="AY194" s="147" t="s">
        <v>130</v>
      </c>
    </row>
    <row r="195" spans="2:65" s="11" customFormat="1" ht="22.9" customHeight="1">
      <c r="B195" s="115"/>
      <c r="D195" s="116" t="s">
        <v>74</v>
      </c>
      <c r="E195" s="124" t="s">
        <v>264</v>
      </c>
      <c r="F195" s="124" t="s">
        <v>265</v>
      </c>
      <c r="J195" s="125">
        <f>BK195</f>
        <v>0</v>
      </c>
      <c r="L195" s="115"/>
      <c r="M195" s="119"/>
      <c r="P195" s="120">
        <f>P196</f>
        <v>5.92</v>
      </c>
      <c r="R195" s="120">
        <f>R196</f>
        <v>0.08</v>
      </c>
      <c r="T195" s="121">
        <f>T196</f>
        <v>0</v>
      </c>
      <c r="AR195" s="116" t="s">
        <v>85</v>
      </c>
      <c r="AT195" s="122" t="s">
        <v>74</v>
      </c>
      <c r="AU195" s="122" t="s">
        <v>83</v>
      </c>
      <c r="AY195" s="116" t="s">
        <v>130</v>
      </c>
      <c r="BK195" s="123">
        <f>BK196</f>
        <v>0</v>
      </c>
    </row>
    <row r="196" spans="2:65" s="1" customFormat="1" ht="16.5" customHeight="1">
      <c r="B196" s="126"/>
      <c r="C196" s="127" t="s">
        <v>444</v>
      </c>
      <c r="D196" s="127" t="s">
        <v>133</v>
      </c>
      <c r="E196" s="128" t="s">
        <v>445</v>
      </c>
      <c r="F196" s="129" t="s">
        <v>446</v>
      </c>
      <c r="G196" s="130" t="s">
        <v>219</v>
      </c>
      <c r="H196" s="131">
        <v>80</v>
      </c>
      <c r="I196" s="132"/>
      <c r="J196" s="132">
        <f>ROUND(I196*H196,2)</f>
        <v>0</v>
      </c>
      <c r="K196" s="129" t="s">
        <v>1</v>
      </c>
      <c r="L196" s="27"/>
      <c r="M196" s="133" t="s">
        <v>1</v>
      </c>
      <c r="N196" s="134" t="s">
        <v>40</v>
      </c>
      <c r="O196" s="135">
        <v>7.3999999999999996E-2</v>
      </c>
      <c r="P196" s="135">
        <f>O196*H196</f>
        <v>5.92</v>
      </c>
      <c r="Q196" s="135">
        <v>1E-3</v>
      </c>
      <c r="R196" s="135">
        <f>Q196*H196</f>
        <v>0.08</v>
      </c>
      <c r="S196" s="135">
        <v>0</v>
      </c>
      <c r="T196" s="136">
        <f>S196*H196</f>
        <v>0</v>
      </c>
      <c r="AR196" s="137" t="s">
        <v>220</v>
      </c>
      <c r="AT196" s="137" t="s">
        <v>133</v>
      </c>
      <c r="AU196" s="137" t="s">
        <v>85</v>
      </c>
      <c r="AY196" s="15" t="s">
        <v>130</v>
      </c>
      <c r="BE196" s="138">
        <f>IF(N196="základní",J196,0)</f>
        <v>0</v>
      </c>
      <c r="BF196" s="138">
        <f>IF(N196="snížená",J196,0)</f>
        <v>0</v>
      </c>
      <c r="BG196" s="138">
        <f>IF(N196="zákl. přenesená",J196,0)</f>
        <v>0</v>
      </c>
      <c r="BH196" s="138">
        <f>IF(N196="sníž. přenesená",J196,0)</f>
        <v>0</v>
      </c>
      <c r="BI196" s="138">
        <f>IF(N196="nulová",J196,0)</f>
        <v>0</v>
      </c>
      <c r="BJ196" s="15" t="s">
        <v>83</v>
      </c>
      <c r="BK196" s="138">
        <f>ROUND(I196*H196,2)</f>
        <v>0</v>
      </c>
      <c r="BL196" s="15" t="s">
        <v>220</v>
      </c>
      <c r="BM196" s="137" t="s">
        <v>447</v>
      </c>
    </row>
    <row r="197" spans="2:65" s="11" customFormat="1" ht="22.9" customHeight="1">
      <c r="B197" s="115"/>
      <c r="D197" s="116" t="s">
        <v>74</v>
      </c>
      <c r="E197" s="124" t="s">
        <v>448</v>
      </c>
      <c r="F197" s="124" t="s">
        <v>449</v>
      </c>
      <c r="J197" s="125">
        <f>BK197</f>
        <v>0</v>
      </c>
      <c r="L197" s="115"/>
      <c r="M197" s="119"/>
      <c r="P197" s="120">
        <f>SUM(P198:P199)</f>
        <v>0</v>
      </c>
      <c r="R197" s="120">
        <f>SUM(R198:R199)</f>
        <v>0</v>
      </c>
      <c r="T197" s="121">
        <f>SUM(T198:T199)</f>
        <v>0</v>
      </c>
      <c r="AR197" s="116" t="s">
        <v>85</v>
      </c>
      <c r="AT197" s="122" t="s">
        <v>74</v>
      </c>
      <c r="AU197" s="122" t="s">
        <v>83</v>
      </c>
      <c r="AY197" s="116" t="s">
        <v>130</v>
      </c>
      <c r="BK197" s="123">
        <f>SUM(BK198:BK199)</f>
        <v>0</v>
      </c>
    </row>
    <row r="198" spans="2:65" s="1" customFormat="1" ht="16.5" customHeight="1">
      <c r="B198" s="126"/>
      <c r="C198" s="127" t="s">
        <v>450</v>
      </c>
      <c r="D198" s="127" t="s">
        <v>133</v>
      </c>
      <c r="E198" s="128" t="s">
        <v>451</v>
      </c>
      <c r="F198" s="129" t="s">
        <v>452</v>
      </c>
      <c r="G198" s="130" t="s">
        <v>136</v>
      </c>
      <c r="H198" s="131">
        <v>1</v>
      </c>
      <c r="I198" s="132"/>
      <c r="J198" s="132">
        <f>ROUND(I198*H198,2)</f>
        <v>0</v>
      </c>
      <c r="K198" s="129" t="s">
        <v>1</v>
      </c>
      <c r="L198" s="27"/>
      <c r="M198" s="133" t="s">
        <v>1</v>
      </c>
      <c r="N198" s="134" t="s">
        <v>40</v>
      </c>
      <c r="O198" s="135">
        <v>0</v>
      </c>
      <c r="P198" s="135">
        <f>O198*H198</f>
        <v>0</v>
      </c>
      <c r="Q198" s="135">
        <v>0</v>
      </c>
      <c r="R198" s="135">
        <f>Q198*H198</f>
        <v>0</v>
      </c>
      <c r="S198" s="135">
        <v>0</v>
      </c>
      <c r="T198" s="136">
        <f>S198*H198</f>
        <v>0</v>
      </c>
      <c r="AR198" s="137" t="s">
        <v>220</v>
      </c>
      <c r="AT198" s="137" t="s">
        <v>133</v>
      </c>
      <c r="AU198" s="137" t="s">
        <v>85</v>
      </c>
      <c r="AY198" s="15" t="s">
        <v>130</v>
      </c>
      <c r="BE198" s="138">
        <f>IF(N198="základní",J198,0)</f>
        <v>0</v>
      </c>
      <c r="BF198" s="138">
        <f>IF(N198="snížená",J198,0)</f>
        <v>0</v>
      </c>
      <c r="BG198" s="138">
        <f>IF(N198="zákl. přenesená",J198,0)</f>
        <v>0</v>
      </c>
      <c r="BH198" s="138">
        <f>IF(N198="sníž. přenesená",J198,0)</f>
        <v>0</v>
      </c>
      <c r="BI198" s="138">
        <f>IF(N198="nulová",J198,0)</f>
        <v>0</v>
      </c>
      <c r="BJ198" s="15" t="s">
        <v>83</v>
      </c>
      <c r="BK198" s="138">
        <f>ROUND(I198*H198,2)</f>
        <v>0</v>
      </c>
      <c r="BL198" s="15" t="s">
        <v>220</v>
      </c>
      <c r="BM198" s="137" t="s">
        <v>453</v>
      </c>
    </row>
    <row r="199" spans="2:65" s="1" customFormat="1" ht="16.5" customHeight="1">
      <c r="B199" s="126"/>
      <c r="C199" s="127" t="s">
        <v>454</v>
      </c>
      <c r="D199" s="127" t="s">
        <v>133</v>
      </c>
      <c r="E199" s="128" t="s">
        <v>455</v>
      </c>
      <c r="F199" s="129" t="s">
        <v>456</v>
      </c>
      <c r="G199" s="130" t="s">
        <v>193</v>
      </c>
      <c r="H199" s="131">
        <v>2</v>
      </c>
      <c r="I199" s="132"/>
      <c r="J199" s="132">
        <f>ROUND(I199*H199,2)</f>
        <v>0</v>
      </c>
      <c r="K199" s="129" t="s">
        <v>1</v>
      </c>
      <c r="L199" s="27"/>
      <c r="M199" s="139" t="s">
        <v>1</v>
      </c>
      <c r="N199" s="140" t="s">
        <v>40</v>
      </c>
      <c r="O199" s="141">
        <v>0</v>
      </c>
      <c r="P199" s="141">
        <f>O199*H199</f>
        <v>0</v>
      </c>
      <c r="Q199" s="141">
        <v>0</v>
      </c>
      <c r="R199" s="141">
        <f>Q199*H199</f>
        <v>0</v>
      </c>
      <c r="S199" s="141">
        <v>0</v>
      </c>
      <c r="T199" s="142">
        <f>S199*H199</f>
        <v>0</v>
      </c>
      <c r="AR199" s="137" t="s">
        <v>220</v>
      </c>
      <c r="AT199" s="137" t="s">
        <v>133</v>
      </c>
      <c r="AU199" s="137" t="s">
        <v>85</v>
      </c>
      <c r="AY199" s="15" t="s">
        <v>130</v>
      </c>
      <c r="BE199" s="138">
        <f>IF(N199="základní",J199,0)</f>
        <v>0</v>
      </c>
      <c r="BF199" s="138">
        <f>IF(N199="snížená",J199,0)</f>
        <v>0</v>
      </c>
      <c r="BG199" s="138">
        <f>IF(N199="zákl. přenesená",J199,0)</f>
        <v>0</v>
      </c>
      <c r="BH199" s="138">
        <f>IF(N199="sníž. přenesená",J199,0)</f>
        <v>0</v>
      </c>
      <c r="BI199" s="138">
        <f>IF(N199="nulová",J199,0)</f>
        <v>0</v>
      </c>
      <c r="BJ199" s="15" t="s">
        <v>83</v>
      </c>
      <c r="BK199" s="138">
        <f>ROUND(I199*H199,2)</f>
        <v>0</v>
      </c>
      <c r="BL199" s="15" t="s">
        <v>220</v>
      </c>
      <c r="BM199" s="137" t="s">
        <v>457</v>
      </c>
    </row>
    <row r="200" spans="2:65" s="1" customFormat="1" ht="6.95" customHeight="1">
      <c r="B200" s="39"/>
      <c r="C200" s="40"/>
      <c r="D200" s="40"/>
      <c r="E200" s="40"/>
      <c r="F200" s="40"/>
      <c r="G200" s="40"/>
      <c r="H200" s="40"/>
      <c r="I200" s="40"/>
      <c r="J200" s="40"/>
      <c r="K200" s="40"/>
      <c r="L200" s="27"/>
    </row>
  </sheetData>
  <autoFilter ref="C128:K199" xr:uid="{00000000-0009-0000-0000-000003000000}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rowBreaks count="1" manualBreakCount="1">
    <brk id="191" min="2" max="10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47"/>
  <sheetViews>
    <sheetView showGridLines="0" view="pageBreakPreview" topLeftCell="A121" zoomScaleNormal="100" zoomScaleSheetLayoutView="100" workbookViewId="0">
      <selection activeCell="I125" sqref="I125:I14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7" t="s">
        <v>5</v>
      </c>
      <c r="M2" s="168"/>
      <c r="N2" s="168"/>
      <c r="O2" s="168"/>
      <c r="P2" s="168"/>
      <c r="Q2" s="168"/>
      <c r="R2" s="168"/>
      <c r="S2" s="168"/>
      <c r="T2" s="168"/>
      <c r="U2" s="168"/>
      <c r="V2" s="168"/>
      <c r="AT2" s="15" t="s">
        <v>94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101</v>
      </c>
      <c r="L4" s="18"/>
      <c r="M4" s="83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4" t="s">
        <v>14</v>
      </c>
      <c r="L6" s="18"/>
    </row>
    <row r="7" spans="2:46" ht="26.25" customHeight="1">
      <c r="B7" s="18"/>
      <c r="E7" s="202" t="str">
        <f>'Rekapitulace stavby'!K6</f>
        <v>Pavilon C – Obnova hlavního vstupu odd. Rehabilitace a služebního vstupu oddělení Operačních sálů, 1.NP</v>
      </c>
      <c r="F7" s="203"/>
      <c r="G7" s="203"/>
      <c r="H7" s="203"/>
      <c r="L7" s="18"/>
    </row>
    <row r="8" spans="2:46" s="1" customFormat="1" ht="12" customHeight="1">
      <c r="B8" s="27"/>
      <c r="D8" s="24" t="s">
        <v>102</v>
      </c>
      <c r="L8" s="27"/>
    </row>
    <row r="9" spans="2:46" s="1" customFormat="1" ht="16.5" customHeight="1">
      <c r="B9" s="27"/>
      <c r="E9" s="192" t="s">
        <v>458</v>
      </c>
      <c r="F9" s="201"/>
      <c r="G9" s="201"/>
      <c r="H9" s="201"/>
      <c r="L9" s="27"/>
    </row>
    <row r="10" spans="2:46" s="1" customFormat="1">
      <c r="B10" s="27"/>
      <c r="L10" s="27"/>
    </row>
    <row r="11" spans="2:46" s="1" customFormat="1" ht="12" customHeight="1">
      <c r="B11" s="27"/>
      <c r="D11" s="24" t="s">
        <v>16</v>
      </c>
      <c r="F11" s="22" t="s">
        <v>1</v>
      </c>
      <c r="I11" s="24" t="s">
        <v>17</v>
      </c>
      <c r="J11" s="22" t="s">
        <v>1</v>
      </c>
      <c r="L11" s="27"/>
    </row>
    <row r="12" spans="2:46" s="1" customFormat="1" ht="12" customHeight="1">
      <c r="B12" s="27"/>
      <c r="D12" s="24" t="s">
        <v>18</v>
      </c>
      <c r="F12" s="22" t="s">
        <v>19</v>
      </c>
      <c r="I12" s="24" t="s">
        <v>20</v>
      </c>
      <c r="J12" s="47" t="str">
        <f>'Rekapitulace stavby'!AN8</f>
        <v>15. 6. 2023</v>
      </c>
      <c r="L12" s="27"/>
    </row>
    <row r="13" spans="2:46" s="1" customFormat="1" ht="10.9" customHeight="1">
      <c r="B13" s="27"/>
      <c r="L13" s="27"/>
    </row>
    <row r="14" spans="2:46" s="1" customFormat="1" ht="12" customHeight="1">
      <c r="B14" s="27"/>
      <c r="D14" s="24" t="s">
        <v>22</v>
      </c>
      <c r="I14" s="24" t="s">
        <v>23</v>
      </c>
      <c r="J14" s="22" t="s">
        <v>1</v>
      </c>
      <c r="L14" s="27"/>
    </row>
    <row r="15" spans="2:46" s="1" customFormat="1" ht="18" customHeight="1">
      <c r="B15" s="27"/>
      <c r="E15" s="22" t="s">
        <v>24</v>
      </c>
      <c r="I15" s="24" t="s">
        <v>25</v>
      </c>
      <c r="J15" s="22" t="s">
        <v>1</v>
      </c>
      <c r="L15" s="27"/>
    </row>
    <row r="16" spans="2:46" s="1" customFormat="1" ht="6.95" customHeight="1">
      <c r="B16" s="27"/>
      <c r="L16" s="27"/>
    </row>
    <row r="17" spans="2:12" s="1" customFormat="1" ht="12" customHeight="1">
      <c r="B17" s="27"/>
      <c r="D17" s="24" t="s">
        <v>26</v>
      </c>
      <c r="I17" s="24" t="s">
        <v>23</v>
      </c>
      <c r="J17" s="22" t="str">
        <f>'Rekapitulace stavby'!AN13</f>
        <v/>
      </c>
      <c r="L17" s="27"/>
    </row>
    <row r="18" spans="2:12" s="1" customFormat="1" ht="18" customHeight="1">
      <c r="B18" s="27"/>
      <c r="E18" s="176" t="str">
        <f>'Rekapitulace stavby'!E14</f>
        <v xml:space="preserve"> </v>
      </c>
      <c r="F18" s="176"/>
      <c r="G18" s="176"/>
      <c r="H18" s="176"/>
      <c r="I18" s="24" t="s">
        <v>25</v>
      </c>
      <c r="J18" s="22" t="str">
        <f>'Rekapitulace stavby'!AN14</f>
        <v/>
      </c>
      <c r="L18" s="27"/>
    </row>
    <row r="19" spans="2:12" s="1" customFormat="1" ht="6.95" customHeight="1">
      <c r="B19" s="27"/>
      <c r="L19" s="27"/>
    </row>
    <row r="20" spans="2:12" s="1" customFormat="1" ht="12" customHeight="1">
      <c r="B20" s="27"/>
      <c r="D20" s="24" t="s">
        <v>28</v>
      </c>
      <c r="I20" s="24" t="s">
        <v>23</v>
      </c>
      <c r="J20" s="22" t="s">
        <v>1</v>
      </c>
      <c r="L20" s="27"/>
    </row>
    <row r="21" spans="2:12" s="1" customFormat="1" ht="18" customHeight="1">
      <c r="B21" s="27"/>
      <c r="E21" s="22" t="s">
        <v>29</v>
      </c>
      <c r="I21" s="24" t="s">
        <v>25</v>
      </c>
      <c r="J21" s="22" t="s">
        <v>1</v>
      </c>
      <c r="L21" s="27"/>
    </row>
    <row r="22" spans="2:12" s="1" customFormat="1" ht="6.95" customHeight="1">
      <c r="B22" s="27"/>
      <c r="L22" s="27"/>
    </row>
    <row r="23" spans="2:12" s="1" customFormat="1" ht="12" customHeight="1">
      <c r="B23" s="27"/>
      <c r="D23" s="24" t="s">
        <v>31</v>
      </c>
      <c r="I23" s="24" t="s">
        <v>23</v>
      </c>
      <c r="J23" s="22" t="s">
        <v>1</v>
      </c>
      <c r="L23" s="27"/>
    </row>
    <row r="24" spans="2:12" s="1" customFormat="1" ht="18" customHeight="1">
      <c r="B24" s="27"/>
      <c r="E24" s="22" t="s">
        <v>32</v>
      </c>
      <c r="I24" s="24" t="s">
        <v>25</v>
      </c>
      <c r="J24" s="22" t="s">
        <v>1</v>
      </c>
      <c r="L24" s="27"/>
    </row>
    <row r="25" spans="2:12" s="1" customFormat="1" ht="6.95" customHeight="1">
      <c r="B25" s="27"/>
      <c r="L25" s="27"/>
    </row>
    <row r="26" spans="2:12" s="1" customFormat="1" ht="12" customHeight="1">
      <c r="B26" s="27"/>
      <c r="D26" s="24" t="s">
        <v>33</v>
      </c>
      <c r="L26" s="27"/>
    </row>
    <row r="27" spans="2:12" s="7" customFormat="1" ht="16.5" customHeight="1">
      <c r="B27" s="84"/>
      <c r="E27" s="178" t="s">
        <v>1</v>
      </c>
      <c r="F27" s="178"/>
      <c r="G27" s="178"/>
      <c r="H27" s="178"/>
      <c r="L27" s="84"/>
    </row>
    <row r="28" spans="2:12" s="1" customFormat="1" ht="6.95" customHeight="1">
      <c r="B28" s="27"/>
      <c r="L28" s="27"/>
    </row>
    <row r="29" spans="2:12" s="1" customFormat="1" ht="6.95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customHeight="1">
      <c r="B30" s="27"/>
      <c r="D30" s="85" t="s">
        <v>35</v>
      </c>
      <c r="J30" s="61">
        <f>ROUND(J122, 2)</f>
        <v>0</v>
      </c>
      <c r="L30" s="27"/>
    </row>
    <row r="31" spans="2:12" s="1" customFormat="1" ht="6.95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customHeight="1">
      <c r="B32" s="27"/>
      <c r="F32" s="30" t="s">
        <v>37</v>
      </c>
      <c r="I32" s="30" t="s">
        <v>36</v>
      </c>
      <c r="J32" s="30" t="s">
        <v>38</v>
      </c>
      <c r="L32" s="27"/>
    </row>
    <row r="33" spans="2:12" s="1" customFormat="1" ht="14.45" customHeight="1">
      <c r="B33" s="27"/>
      <c r="D33" s="50" t="s">
        <v>39</v>
      </c>
      <c r="E33" s="24" t="s">
        <v>40</v>
      </c>
      <c r="F33" s="86">
        <f>ROUND((SUM(BE122:BE146)),  2)</f>
        <v>0</v>
      </c>
      <c r="I33" s="87">
        <v>0.21</v>
      </c>
      <c r="J33" s="86">
        <f>ROUND(((SUM(BE122:BE146))*I33),  2)</f>
        <v>0</v>
      </c>
      <c r="L33" s="27"/>
    </row>
    <row r="34" spans="2:12" s="1" customFormat="1" ht="14.45" customHeight="1">
      <c r="B34" s="27"/>
      <c r="E34" s="24" t="s">
        <v>41</v>
      </c>
      <c r="F34" s="86">
        <f>ROUND((SUM(BF122:BF146)),  2)</f>
        <v>0</v>
      </c>
      <c r="I34" s="87">
        <v>0.15</v>
      </c>
      <c r="J34" s="86">
        <f>ROUND(((SUM(BF122:BF146))*I34),  2)</f>
        <v>0</v>
      </c>
      <c r="L34" s="27"/>
    </row>
    <row r="35" spans="2:12" s="1" customFormat="1" ht="14.45" hidden="1" customHeight="1">
      <c r="B35" s="27"/>
      <c r="E35" s="24" t="s">
        <v>42</v>
      </c>
      <c r="F35" s="86">
        <f>ROUND((SUM(BG122:BG146)),  2)</f>
        <v>0</v>
      </c>
      <c r="I35" s="87">
        <v>0.21</v>
      </c>
      <c r="J35" s="86">
        <f>0</f>
        <v>0</v>
      </c>
      <c r="L35" s="27"/>
    </row>
    <row r="36" spans="2:12" s="1" customFormat="1" ht="14.45" hidden="1" customHeight="1">
      <c r="B36" s="27"/>
      <c r="E36" s="24" t="s">
        <v>43</v>
      </c>
      <c r="F36" s="86">
        <f>ROUND((SUM(BH122:BH146)),  2)</f>
        <v>0</v>
      </c>
      <c r="I36" s="87">
        <v>0.15</v>
      </c>
      <c r="J36" s="86">
        <f>0</f>
        <v>0</v>
      </c>
      <c r="L36" s="27"/>
    </row>
    <row r="37" spans="2:12" s="1" customFormat="1" ht="14.45" hidden="1" customHeight="1">
      <c r="B37" s="27"/>
      <c r="E37" s="24" t="s">
        <v>44</v>
      </c>
      <c r="F37" s="86">
        <f>ROUND((SUM(BI122:BI146)),  2)</f>
        <v>0</v>
      </c>
      <c r="I37" s="87">
        <v>0</v>
      </c>
      <c r="J37" s="86">
        <f>0</f>
        <v>0</v>
      </c>
      <c r="L37" s="27"/>
    </row>
    <row r="38" spans="2:12" s="1" customFormat="1" ht="6.95" customHeight="1">
      <c r="B38" s="27"/>
      <c r="L38" s="27"/>
    </row>
    <row r="39" spans="2:12" s="1" customFormat="1" ht="25.35" customHeight="1">
      <c r="B39" s="27"/>
      <c r="C39" s="88"/>
      <c r="D39" s="89" t="s">
        <v>45</v>
      </c>
      <c r="E39" s="52"/>
      <c r="F39" s="52"/>
      <c r="G39" s="90" t="s">
        <v>46</v>
      </c>
      <c r="H39" s="91" t="s">
        <v>47</v>
      </c>
      <c r="I39" s="52"/>
      <c r="J39" s="92">
        <f>SUM(J30:J37)</f>
        <v>0</v>
      </c>
      <c r="K39" s="93"/>
      <c r="L39" s="27"/>
    </row>
    <row r="40" spans="2:12" s="1" customFormat="1" ht="14.45" customHeight="1">
      <c r="B40" s="27"/>
      <c r="L40" s="27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27"/>
      <c r="D50" s="36" t="s">
        <v>48</v>
      </c>
      <c r="E50" s="37"/>
      <c r="F50" s="37"/>
      <c r="G50" s="36" t="s">
        <v>49</v>
      </c>
      <c r="H50" s="37"/>
      <c r="I50" s="37"/>
      <c r="J50" s="37"/>
      <c r="K50" s="37"/>
      <c r="L50" s="27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27"/>
      <c r="D61" s="38" t="s">
        <v>50</v>
      </c>
      <c r="E61" s="29"/>
      <c r="F61" s="94" t="s">
        <v>51</v>
      </c>
      <c r="G61" s="38" t="s">
        <v>50</v>
      </c>
      <c r="H61" s="29"/>
      <c r="I61" s="29"/>
      <c r="J61" s="95" t="s">
        <v>51</v>
      </c>
      <c r="K61" s="29"/>
      <c r="L61" s="27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27"/>
      <c r="D65" s="36" t="s">
        <v>52</v>
      </c>
      <c r="E65" s="37"/>
      <c r="F65" s="37"/>
      <c r="G65" s="36" t="s">
        <v>53</v>
      </c>
      <c r="H65" s="37"/>
      <c r="I65" s="37"/>
      <c r="J65" s="37"/>
      <c r="K65" s="37"/>
      <c r="L65" s="27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27"/>
      <c r="D76" s="38" t="s">
        <v>50</v>
      </c>
      <c r="E76" s="29"/>
      <c r="F76" s="94" t="s">
        <v>51</v>
      </c>
      <c r="G76" s="38" t="s">
        <v>50</v>
      </c>
      <c r="H76" s="29"/>
      <c r="I76" s="29"/>
      <c r="J76" s="95" t="s">
        <v>51</v>
      </c>
      <c r="K76" s="29"/>
      <c r="L76" s="27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>
      <c r="B82" s="27"/>
      <c r="C82" s="19" t="s">
        <v>104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4" t="s">
        <v>14</v>
      </c>
      <c r="L84" s="27"/>
    </row>
    <row r="85" spans="2:47" s="1" customFormat="1" ht="26.25" customHeight="1">
      <c r="B85" s="27"/>
      <c r="E85" s="202" t="str">
        <f>E7</f>
        <v>Pavilon C – Obnova hlavního vstupu odd. Rehabilitace a služebního vstupu oddělení Operačních sálů, 1.NP</v>
      </c>
      <c r="F85" s="203"/>
      <c r="G85" s="203"/>
      <c r="H85" s="203"/>
      <c r="L85" s="27"/>
    </row>
    <row r="86" spans="2:47" s="1" customFormat="1" ht="12" customHeight="1">
      <c r="B86" s="27"/>
      <c r="C86" s="24" t="s">
        <v>102</v>
      </c>
      <c r="L86" s="27"/>
    </row>
    <row r="87" spans="2:47" s="1" customFormat="1" ht="16.5" customHeight="1">
      <c r="B87" s="27"/>
      <c r="E87" s="192" t="str">
        <f>E9</f>
        <v>04 - VYTÁPĚNÍ</v>
      </c>
      <c r="F87" s="201"/>
      <c r="G87" s="201"/>
      <c r="H87" s="201"/>
      <c r="L87" s="27"/>
    </row>
    <row r="88" spans="2:47" s="1" customFormat="1" ht="6.95" customHeight="1">
      <c r="B88" s="27"/>
      <c r="L88" s="27"/>
    </row>
    <row r="89" spans="2:47" s="1" customFormat="1" ht="12" customHeight="1">
      <c r="B89" s="27"/>
      <c r="C89" s="24" t="s">
        <v>18</v>
      </c>
      <c r="F89" s="22" t="str">
        <f>F12</f>
        <v>Nemocnice Šumperk a.s. - Pavilon C</v>
      </c>
      <c r="I89" s="24" t="s">
        <v>20</v>
      </c>
      <c r="J89" s="47" t="str">
        <f>IF(J12="","",J12)</f>
        <v>15. 6. 2023</v>
      </c>
      <c r="L89" s="27"/>
    </row>
    <row r="90" spans="2:47" s="1" customFormat="1" ht="6.95" customHeight="1">
      <c r="B90" s="27"/>
      <c r="L90" s="27"/>
    </row>
    <row r="91" spans="2:47" s="1" customFormat="1" ht="40.15" customHeight="1">
      <c r="B91" s="27"/>
      <c r="C91" s="24" t="s">
        <v>22</v>
      </c>
      <c r="F91" s="22" t="str">
        <f>E15</f>
        <v>Nemocnice Šumperk a.s.</v>
      </c>
      <c r="I91" s="24" t="s">
        <v>28</v>
      </c>
      <c r="J91" s="25" t="str">
        <f>E21</f>
        <v>4DS, spol. s r. o. / LACHMAN STYL s. r. o.</v>
      </c>
      <c r="L91" s="27"/>
    </row>
    <row r="92" spans="2:47" s="1" customFormat="1" ht="15.2" customHeight="1">
      <c r="B92" s="27"/>
      <c r="C92" s="24" t="s">
        <v>26</v>
      </c>
      <c r="F92" s="22" t="str">
        <f>IF(E18="","",E18)</f>
        <v xml:space="preserve"> </v>
      </c>
      <c r="I92" s="24" t="s">
        <v>31</v>
      </c>
      <c r="J92" s="25" t="str">
        <f>E24</f>
        <v>Vladimír Mrázek</v>
      </c>
      <c r="L92" s="27"/>
    </row>
    <row r="93" spans="2:47" s="1" customFormat="1" ht="10.35" customHeight="1">
      <c r="B93" s="27"/>
      <c r="L93" s="27"/>
    </row>
    <row r="94" spans="2:47" s="1" customFormat="1" ht="29.25" customHeight="1">
      <c r="B94" s="27"/>
      <c r="C94" s="96" t="s">
        <v>105</v>
      </c>
      <c r="D94" s="88"/>
      <c r="E94" s="88"/>
      <c r="F94" s="88"/>
      <c r="G94" s="88"/>
      <c r="H94" s="88"/>
      <c r="I94" s="88"/>
      <c r="J94" s="97" t="s">
        <v>106</v>
      </c>
      <c r="K94" s="88"/>
      <c r="L94" s="27"/>
    </row>
    <row r="95" spans="2:47" s="1" customFormat="1" ht="10.35" customHeight="1">
      <c r="B95" s="27"/>
      <c r="L95" s="27"/>
    </row>
    <row r="96" spans="2:47" s="1" customFormat="1" ht="22.9" customHeight="1">
      <c r="B96" s="27"/>
      <c r="C96" s="98" t="s">
        <v>107</v>
      </c>
      <c r="J96" s="61">
        <f>J122</f>
        <v>0</v>
      </c>
      <c r="L96" s="27"/>
      <c r="AU96" s="15" t="s">
        <v>108</v>
      </c>
    </row>
    <row r="97" spans="2:12" s="8" customFormat="1" ht="24.95" customHeight="1">
      <c r="B97" s="99"/>
      <c r="D97" s="100" t="s">
        <v>459</v>
      </c>
      <c r="E97" s="101"/>
      <c r="F97" s="101"/>
      <c r="G97" s="101"/>
      <c r="H97" s="101"/>
      <c r="I97" s="101"/>
      <c r="J97" s="102">
        <f>J123</f>
        <v>0</v>
      </c>
      <c r="L97" s="99"/>
    </row>
    <row r="98" spans="2:12" s="9" customFormat="1" ht="19.899999999999999" customHeight="1">
      <c r="B98" s="103"/>
      <c r="D98" s="104" t="s">
        <v>460</v>
      </c>
      <c r="E98" s="105"/>
      <c r="F98" s="105"/>
      <c r="G98" s="105"/>
      <c r="H98" s="105"/>
      <c r="I98" s="105"/>
      <c r="J98" s="106">
        <f>J124</f>
        <v>0</v>
      </c>
      <c r="L98" s="103"/>
    </row>
    <row r="99" spans="2:12" s="9" customFormat="1" ht="19.899999999999999" customHeight="1">
      <c r="B99" s="103"/>
      <c r="D99" s="104" t="s">
        <v>461</v>
      </c>
      <c r="E99" s="105"/>
      <c r="F99" s="105"/>
      <c r="G99" s="105"/>
      <c r="H99" s="105"/>
      <c r="I99" s="105"/>
      <c r="J99" s="106">
        <f>J126</f>
        <v>0</v>
      </c>
      <c r="L99" s="103"/>
    </row>
    <row r="100" spans="2:12" s="9" customFormat="1" ht="19.899999999999999" customHeight="1">
      <c r="B100" s="103"/>
      <c r="D100" s="104" t="s">
        <v>462</v>
      </c>
      <c r="E100" s="105"/>
      <c r="F100" s="105"/>
      <c r="G100" s="105"/>
      <c r="H100" s="105"/>
      <c r="I100" s="105"/>
      <c r="J100" s="106">
        <f>J129</f>
        <v>0</v>
      </c>
      <c r="L100" s="103"/>
    </row>
    <row r="101" spans="2:12" s="9" customFormat="1" ht="19.899999999999999" customHeight="1">
      <c r="B101" s="103"/>
      <c r="D101" s="104" t="s">
        <v>463</v>
      </c>
      <c r="E101" s="105"/>
      <c r="F101" s="105"/>
      <c r="G101" s="105"/>
      <c r="H101" s="105"/>
      <c r="I101" s="105"/>
      <c r="J101" s="106">
        <f>J133</f>
        <v>0</v>
      </c>
      <c r="L101" s="103"/>
    </row>
    <row r="102" spans="2:12" s="9" customFormat="1" ht="19.899999999999999" customHeight="1">
      <c r="B102" s="103"/>
      <c r="D102" s="104" t="s">
        <v>464</v>
      </c>
      <c r="E102" s="105"/>
      <c r="F102" s="105"/>
      <c r="G102" s="105"/>
      <c r="H102" s="105"/>
      <c r="I102" s="105"/>
      <c r="J102" s="106">
        <f>J140</f>
        <v>0</v>
      </c>
      <c r="L102" s="103"/>
    </row>
    <row r="103" spans="2:12" s="1" customFormat="1" ht="21.75" customHeight="1">
      <c r="B103" s="27"/>
      <c r="L103" s="27"/>
    </row>
    <row r="104" spans="2:12" s="1" customFormat="1" ht="6.95" customHeight="1"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27"/>
    </row>
    <row r="108" spans="2:12" s="1" customFormat="1" ht="6.95" customHeight="1">
      <c r="B108" s="41"/>
      <c r="C108" s="42"/>
      <c r="D108" s="42"/>
      <c r="E108" s="42"/>
      <c r="F108" s="42"/>
      <c r="G108" s="42"/>
      <c r="H108" s="42"/>
      <c r="I108" s="42"/>
      <c r="J108" s="42"/>
      <c r="K108" s="42"/>
      <c r="L108" s="27"/>
    </row>
    <row r="109" spans="2:12" s="1" customFormat="1" ht="24.95" customHeight="1">
      <c r="B109" s="27"/>
      <c r="C109" s="19" t="s">
        <v>114</v>
      </c>
      <c r="L109" s="27"/>
    </row>
    <row r="110" spans="2:12" s="1" customFormat="1" ht="6.95" customHeight="1">
      <c r="B110" s="27"/>
      <c r="L110" s="27"/>
    </row>
    <row r="111" spans="2:12" s="1" customFormat="1" ht="12" customHeight="1">
      <c r="B111" s="27"/>
      <c r="C111" s="24" t="s">
        <v>14</v>
      </c>
      <c r="L111" s="27"/>
    </row>
    <row r="112" spans="2:12" s="1" customFormat="1" ht="26.25" customHeight="1">
      <c r="B112" s="27"/>
      <c r="E112" s="202" t="str">
        <f>E7</f>
        <v>Pavilon C – Obnova hlavního vstupu odd. Rehabilitace a služebního vstupu oddělení Operačních sálů, 1.NP</v>
      </c>
      <c r="F112" s="203"/>
      <c r="G112" s="203"/>
      <c r="H112" s="203"/>
      <c r="L112" s="27"/>
    </row>
    <row r="113" spans="2:65" s="1" customFormat="1" ht="12" customHeight="1">
      <c r="B113" s="27"/>
      <c r="C113" s="24" t="s">
        <v>102</v>
      </c>
      <c r="L113" s="27"/>
    </row>
    <row r="114" spans="2:65" s="1" customFormat="1" ht="16.5" customHeight="1">
      <c r="B114" s="27"/>
      <c r="E114" s="192" t="str">
        <f>E9</f>
        <v>04 - VYTÁPĚNÍ</v>
      </c>
      <c r="F114" s="201"/>
      <c r="G114" s="201"/>
      <c r="H114" s="201"/>
      <c r="L114" s="27"/>
    </row>
    <row r="115" spans="2:65" s="1" customFormat="1" ht="6.95" customHeight="1">
      <c r="B115" s="27"/>
      <c r="L115" s="27"/>
    </row>
    <row r="116" spans="2:65" s="1" customFormat="1" ht="12" customHeight="1">
      <c r="B116" s="27"/>
      <c r="C116" s="24" t="s">
        <v>18</v>
      </c>
      <c r="F116" s="22" t="str">
        <f>F12</f>
        <v>Nemocnice Šumperk a.s. - Pavilon C</v>
      </c>
      <c r="I116" s="24" t="s">
        <v>20</v>
      </c>
      <c r="J116" s="47" t="str">
        <f>IF(J12="","",J12)</f>
        <v>15. 6. 2023</v>
      </c>
      <c r="L116" s="27"/>
    </row>
    <row r="117" spans="2:65" s="1" customFormat="1" ht="6.95" customHeight="1">
      <c r="B117" s="27"/>
      <c r="L117" s="27"/>
    </row>
    <row r="118" spans="2:65" s="1" customFormat="1" ht="39.75" customHeight="1">
      <c r="B118" s="27"/>
      <c r="C118" s="24" t="s">
        <v>22</v>
      </c>
      <c r="F118" s="22" t="str">
        <f>E15</f>
        <v>Nemocnice Šumperk a.s.</v>
      </c>
      <c r="I118" s="24" t="s">
        <v>28</v>
      </c>
      <c r="J118" s="25" t="str">
        <f>E21</f>
        <v>4DS, spol. s r. o. / LACHMAN STYL s. r. o.</v>
      </c>
      <c r="L118" s="27"/>
    </row>
    <row r="119" spans="2:65" s="1" customFormat="1" ht="15.2" customHeight="1">
      <c r="B119" s="27"/>
      <c r="C119" s="24" t="s">
        <v>26</v>
      </c>
      <c r="F119" s="22" t="str">
        <f>IF(E18="","",E18)</f>
        <v xml:space="preserve"> </v>
      </c>
      <c r="I119" s="24" t="s">
        <v>31</v>
      </c>
      <c r="J119" s="25" t="str">
        <f>E24</f>
        <v>Vladimír Mrázek</v>
      </c>
      <c r="L119" s="27"/>
    </row>
    <row r="120" spans="2:65" s="1" customFormat="1" ht="6.75" customHeight="1">
      <c r="B120" s="27"/>
      <c r="L120" s="27"/>
    </row>
    <row r="121" spans="2:65" s="10" customFormat="1" ht="29.25" customHeight="1">
      <c r="B121" s="107"/>
      <c r="C121" s="108" t="s">
        <v>115</v>
      </c>
      <c r="D121" s="109" t="s">
        <v>60</v>
      </c>
      <c r="E121" s="109" t="s">
        <v>56</v>
      </c>
      <c r="F121" s="109" t="s">
        <v>57</v>
      </c>
      <c r="G121" s="109" t="s">
        <v>116</v>
      </c>
      <c r="H121" s="109" t="s">
        <v>117</v>
      </c>
      <c r="I121" s="109" t="s">
        <v>118</v>
      </c>
      <c r="J121" s="109" t="s">
        <v>106</v>
      </c>
      <c r="K121" s="110" t="s">
        <v>119</v>
      </c>
      <c r="L121" s="107"/>
      <c r="M121" s="54" t="s">
        <v>1</v>
      </c>
      <c r="N121" s="55" t="s">
        <v>39</v>
      </c>
      <c r="O121" s="55" t="s">
        <v>120</v>
      </c>
      <c r="P121" s="55" t="s">
        <v>121</v>
      </c>
      <c r="Q121" s="55" t="s">
        <v>122</v>
      </c>
      <c r="R121" s="55" t="s">
        <v>123</v>
      </c>
      <c r="S121" s="55" t="s">
        <v>124</v>
      </c>
      <c r="T121" s="56" t="s">
        <v>125</v>
      </c>
    </row>
    <row r="122" spans="2:65" s="1" customFormat="1" ht="22.9" customHeight="1">
      <c r="B122" s="27"/>
      <c r="C122" s="59" t="s">
        <v>126</v>
      </c>
      <c r="J122" s="111">
        <f>BK122</f>
        <v>0</v>
      </c>
      <c r="L122" s="27"/>
      <c r="M122" s="57"/>
      <c r="N122" s="48"/>
      <c r="O122" s="48"/>
      <c r="P122" s="112">
        <f>P123</f>
        <v>0</v>
      </c>
      <c r="Q122" s="48"/>
      <c r="R122" s="112">
        <f>R123</f>
        <v>1.4999999999999999E-2</v>
      </c>
      <c r="S122" s="48"/>
      <c r="T122" s="113">
        <f>T123</f>
        <v>0</v>
      </c>
      <c r="AT122" s="15" t="s">
        <v>74</v>
      </c>
      <c r="AU122" s="15" t="s">
        <v>108</v>
      </c>
      <c r="BK122" s="114">
        <f>BK123</f>
        <v>0</v>
      </c>
    </row>
    <row r="123" spans="2:65" s="11" customFormat="1" ht="23.25" customHeight="1">
      <c r="B123" s="115"/>
      <c r="D123" s="116" t="s">
        <v>74</v>
      </c>
      <c r="E123" s="117" t="s">
        <v>213</v>
      </c>
      <c r="F123" s="117" t="s">
        <v>465</v>
      </c>
      <c r="J123" s="118">
        <f>BK123</f>
        <v>0</v>
      </c>
      <c r="L123" s="115"/>
      <c r="M123" s="119"/>
      <c r="P123" s="120">
        <f>P124+P126+P129+P133+P140</f>
        <v>0</v>
      </c>
      <c r="R123" s="120">
        <f>R124+R126+R129+R133+R140</f>
        <v>1.4999999999999999E-2</v>
      </c>
      <c r="T123" s="121">
        <f>T124+T126+T129+T133+T140</f>
        <v>0</v>
      </c>
      <c r="AR123" s="116" t="s">
        <v>85</v>
      </c>
      <c r="AT123" s="122" t="s">
        <v>74</v>
      </c>
      <c r="AU123" s="122" t="s">
        <v>75</v>
      </c>
      <c r="AY123" s="116" t="s">
        <v>130</v>
      </c>
      <c r="BK123" s="123">
        <f>BK124+BK126+BK129+BK133+BK140</f>
        <v>0</v>
      </c>
    </row>
    <row r="124" spans="2:65" s="11" customFormat="1" ht="22.9" customHeight="1">
      <c r="B124" s="115"/>
      <c r="D124" s="116" t="s">
        <v>74</v>
      </c>
      <c r="E124" s="124" t="s">
        <v>466</v>
      </c>
      <c r="F124" s="124" t="s">
        <v>467</v>
      </c>
      <c r="J124" s="125">
        <f>BK124</f>
        <v>0</v>
      </c>
      <c r="L124" s="115"/>
      <c r="M124" s="119"/>
      <c r="P124" s="120">
        <f>P125</f>
        <v>0</v>
      </c>
      <c r="R124" s="120">
        <f>R125</f>
        <v>0</v>
      </c>
      <c r="T124" s="121">
        <f>T125</f>
        <v>0</v>
      </c>
      <c r="AR124" s="116" t="s">
        <v>85</v>
      </c>
      <c r="AT124" s="122" t="s">
        <v>74</v>
      </c>
      <c r="AU124" s="122" t="s">
        <v>83</v>
      </c>
      <c r="AY124" s="116" t="s">
        <v>130</v>
      </c>
      <c r="BK124" s="123">
        <f>BK125</f>
        <v>0</v>
      </c>
    </row>
    <row r="125" spans="2:65" s="1" customFormat="1" ht="16.5" customHeight="1">
      <c r="B125" s="126"/>
      <c r="C125" s="127" t="s">
        <v>83</v>
      </c>
      <c r="D125" s="127" t="s">
        <v>133</v>
      </c>
      <c r="E125" s="128" t="s">
        <v>468</v>
      </c>
      <c r="F125" s="129" t="s">
        <v>469</v>
      </c>
      <c r="G125" s="130" t="s">
        <v>470</v>
      </c>
      <c r="H125" s="131">
        <v>4</v>
      </c>
      <c r="I125" s="132"/>
      <c r="J125" s="132">
        <f>ROUND(I125*H125,2)</f>
        <v>0</v>
      </c>
      <c r="K125" s="129" t="s">
        <v>1</v>
      </c>
      <c r="L125" s="27"/>
      <c r="M125" s="133" t="s">
        <v>1</v>
      </c>
      <c r="N125" s="134" t="s">
        <v>40</v>
      </c>
      <c r="O125" s="135">
        <v>0</v>
      </c>
      <c r="P125" s="135">
        <f>O125*H125</f>
        <v>0</v>
      </c>
      <c r="Q125" s="135">
        <v>0</v>
      </c>
      <c r="R125" s="135">
        <f>Q125*H125</f>
        <v>0</v>
      </c>
      <c r="S125" s="135">
        <v>0</v>
      </c>
      <c r="T125" s="136">
        <f>S125*H125</f>
        <v>0</v>
      </c>
      <c r="AR125" s="137" t="s">
        <v>220</v>
      </c>
      <c r="AT125" s="137" t="s">
        <v>133</v>
      </c>
      <c r="AU125" s="137" t="s">
        <v>85</v>
      </c>
      <c r="AY125" s="15" t="s">
        <v>130</v>
      </c>
      <c r="BE125" s="138">
        <f>IF(N125="základní",J125,0)</f>
        <v>0</v>
      </c>
      <c r="BF125" s="138">
        <f>IF(N125="snížená",J125,0)</f>
        <v>0</v>
      </c>
      <c r="BG125" s="138">
        <f>IF(N125="zákl. přenesená",J125,0)</f>
        <v>0</v>
      </c>
      <c r="BH125" s="138">
        <f>IF(N125="sníž. přenesená",J125,0)</f>
        <v>0</v>
      </c>
      <c r="BI125" s="138">
        <f>IF(N125="nulová",J125,0)</f>
        <v>0</v>
      </c>
      <c r="BJ125" s="15" t="s">
        <v>83</v>
      </c>
      <c r="BK125" s="138">
        <f>ROUND(I125*H125,2)</f>
        <v>0</v>
      </c>
      <c r="BL125" s="15" t="s">
        <v>220</v>
      </c>
      <c r="BM125" s="137" t="s">
        <v>471</v>
      </c>
    </row>
    <row r="126" spans="2:65" s="11" customFormat="1" ht="22.9" customHeight="1">
      <c r="B126" s="115"/>
      <c r="D126" s="116" t="s">
        <v>74</v>
      </c>
      <c r="E126" s="124" t="s">
        <v>472</v>
      </c>
      <c r="F126" s="124" t="s">
        <v>473</v>
      </c>
      <c r="J126" s="125">
        <f>BK126</f>
        <v>0</v>
      </c>
      <c r="L126" s="115"/>
      <c r="M126" s="119"/>
      <c r="P126" s="120">
        <f>SUM(P127:P128)</f>
        <v>0</v>
      </c>
      <c r="R126" s="120">
        <f>SUM(R127:R128)</f>
        <v>1.4999999999999999E-2</v>
      </c>
      <c r="T126" s="121">
        <f>SUM(T127:T128)</f>
        <v>0</v>
      </c>
      <c r="AR126" s="116" t="s">
        <v>85</v>
      </c>
      <c r="AT126" s="122" t="s">
        <v>74</v>
      </c>
      <c r="AU126" s="122" t="s">
        <v>83</v>
      </c>
      <c r="AY126" s="116" t="s">
        <v>130</v>
      </c>
      <c r="BK126" s="123">
        <f>SUM(BK127:BK128)</f>
        <v>0</v>
      </c>
    </row>
    <row r="127" spans="2:65" s="1" customFormat="1" ht="21.75" customHeight="1">
      <c r="B127" s="126"/>
      <c r="C127" s="127" t="s">
        <v>85</v>
      </c>
      <c r="D127" s="127" t="s">
        <v>133</v>
      </c>
      <c r="E127" s="128" t="s">
        <v>474</v>
      </c>
      <c r="F127" s="129" t="s">
        <v>475</v>
      </c>
      <c r="G127" s="130" t="s">
        <v>193</v>
      </c>
      <c r="H127" s="131">
        <v>1</v>
      </c>
      <c r="I127" s="132"/>
      <c r="J127" s="132">
        <f>ROUND(I127*H127,2)</f>
        <v>0</v>
      </c>
      <c r="K127" s="129" t="s">
        <v>1</v>
      </c>
      <c r="L127" s="27"/>
      <c r="M127" s="133" t="s">
        <v>1</v>
      </c>
      <c r="N127" s="134" t="s">
        <v>40</v>
      </c>
      <c r="O127" s="135">
        <v>0</v>
      </c>
      <c r="P127" s="135">
        <f>O127*H127</f>
        <v>0</v>
      </c>
      <c r="Q127" s="135">
        <v>0</v>
      </c>
      <c r="R127" s="135">
        <f>Q127*H127</f>
        <v>0</v>
      </c>
      <c r="S127" s="135">
        <v>0</v>
      </c>
      <c r="T127" s="136">
        <f>S127*H127</f>
        <v>0</v>
      </c>
      <c r="AR127" s="137" t="s">
        <v>220</v>
      </c>
      <c r="AT127" s="137" t="s">
        <v>133</v>
      </c>
      <c r="AU127" s="137" t="s">
        <v>85</v>
      </c>
      <c r="AY127" s="15" t="s">
        <v>130</v>
      </c>
      <c r="BE127" s="138">
        <f>IF(N127="základní",J127,0)</f>
        <v>0</v>
      </c>
      <c r="BF127" s="138">
        <f>IF(N127="snížená",J127,0)</f>
        <v>0</v>
      </c>
      <c r="BG127" s="138">
        <f>IF(N127="zákl. přenesená",J127,0)</f>
        <v>0</v>
      </c>
      <c r="BH127" s="138">
        <f>IF(N127="sníž. přenesená",J127,0)</f>
        <v>0</v>
      </c>
      <c r="BI127" s="138">
        <f>IF(N127="nulová",J127,0)</f>
        <v>0</v>
      </c>
      <c r="BJ127" s="15" t="s">
        <v>83</v>
      </c>
      <c r="BK127" s="138">
        <f>ROUND(I127*H127,2)</f>
        <v>0</v>
      </c>
      <c r="BL127" s="15" t="s">
        <v>220</v>
      </c>
      <c r="BM127" s="137" t="s">
        <v>476</v>
      </c>
    </row>
    <row r="128" spans="2:65" s="1" customFormat="1" ht="24.2" customHeight="1">
      <c r="B128" s="126"/>
      <c r="C128" s="158" t="s">
        <v>142</v>
      </c>
      <c r="D128" s="158" t="s">
        <v>381</v>
      </c>
      <c r="E128" s="159" t="s">
        <v>477</v>
      </c>
      <c r="F128" s="160" t="s">
        <v>478</v>
      </c>
      <c r="G128" s="161" t="s">
        <v>193</v>
      </c>
      <c r="H128" s="162">
        <v>1</v>
      </c>
      <c r="I128" s="163"/>
      <c r="J128" s="163">
        <f>ROUND(I128*H128,2)</f>
        <v>0</v>
      </c>
      <c r="K128" s="160"/>
      <c r="L128" s="164"/>
      <c r="M128" s="165" t="s">
        <v>1</v>
      </c>
      <c r="N128" s="166" t="s">
        <v>40</v>
      </c>
      <c r="O128" s="135">
        <v>0</v>
      </c>
      <c r="P128" s="135">
        <f>O128*H128</f>
        <v>0</v>
      </c>
      <c r="Q128" s="135">
        <v>1.4999999999999999E-2</v>
      </c>
      <c r="R128" s="135">
        <f>Q128*H128</f>
        <v>1.4999999999999999E-2</v>
      </c>
      <c r="S128" s="135">
        <v>0</v>
      </c>
      <c r="T128" s="136">
        <f>S128*H128</f>
        <v>0</v>
      </c>
      <c r="AR128" s="137" t="s">
        <v>384</v>
      </c>
      <c r="AT128" s="137" t="s">
        <v>381</v>
      </c>
      <c r="AU128" s="137" t="s">
        <v>85</v>
      </c>
      <c r="AY128" s="15" t="s">
        <v>130</v>
      </c>
      <c r="BE128" s="138">
        <f>IF(N128="základní",J128,0)</f>
        <v>0</v>
      </c>
      <c r="BF128" s="138">
        <f>IF(N128="snížená",J128,0)</f>
        <v>0</v>
      </c>
      <c r="BG128" s="138">
        <f>IF(N128="zákl. přenesená",J128,0)</f>
        <v>0</v>
      </c>
      <c r="BH128" s="138">
        <f>IF(N128="sníž. přenesená",J128,0)</f>
        <v>0</v>
      </c>
      <c r="BI128" s="138">
        <f>IF(N128="nulová",J128,0)</f>
        <v>0</v>
      </c>
      <c r="BJ128" s="15" t="s">
        <v>83</v>
      </c>
      <c r="BK128" s="138">
        <f>ROUND(I128*H128,2)</f>
        <v>0</v>
      </c>
      <c r="BL128" s="15" t="s">
        <v>220</v>
      </c>
      <c r="BM128" s="137" t="s">
        <v>479</v>
      </c>
    </row>
    <row r="129" spans="2:65" s="11" customFormat="1" ht="22.9" customHeight="1">
      <c r="B129" s="115"/>
      <c r="D129" s="116" t="s">
        <v>74</v>
      </c>
      <c r="E129" s="124" t="s">
        <v>480</v>
      </c>
      <c r="F129" s="124" t="s">
        <v>481</v>
      </c>
      <c r="J129" s="125">
        <f>BK129</f>
        <v>0</v>
      </c>
      <c r="L129" s="115"/>
      <c r="M129" s="119"/>
      <c r="P129" s="120">
        <f>SUM(P130:P132)</f>
        <v>0</v>
      </c>
      <c r="R129" s="120">
        <f>SUM(R130:R132)</f>
        <v>0</v>
      </c>
      <c r="T129" s="121">
        <f>SUM(T130:T132)</f>
        <v>0</v>
      </c>
      <c r="AR129" s="116" t="s">
        <v>85</v>
      </c>
      <c r="AT129" s="122" t="s">
        <v>74</v>
      </c>
      <c r="AU129" s="122" t="s">
        <v>83</v>
      </c>
      <c r="AY129" s="116" t="s">
        <v>130</v>
      </c>
      <c r="BK129" s="123">
        <f>SUM(BK130:BK132)</f>
        <v>0</v>
      </c>
    </row>
    <row r="130" spans="2:65" s="1" customFormat="1" ht="16.5" customHeight="1">
      <c r="B130" s="126"/>
      <c r="C130" s="127" t="s">
        <v>148</v>
      </c>
      <c r="D130" s="127" t="s">
        <v>133</v>
      </c>
      <c r="E130" s="128" t="s">
        <v>482</v>
      </c>
      <c r="F130" s="129" t="s">
        <v>483</v>
      </c>
      <c r="G130" s="130" t="s">
        <v>262</v>
      </c>
      <c r="H130" s="131">
        <v>20</v>
      </c>
      <c r="I130" s="132"/>
      <c r="J130" s="132">
        <f>ROUND(I130*H130,2)</f>
        <v>0</v>
      </c>
      <c r="K130" s="129" t="s">
        <v>1</v>
      </c>
      <c r="L130" s="27"/>
      <c r="M130" s="133" t="s">
        <v>1</v>
      </c>
      <c r="N130" s="134" t="s">
        <v>40</v>
      </c>
      <c r="O130" s="135">
        <v>0</v>
      </c>
      <c r="P130" s="135">
        <f>O130*H130</f>
        <v>0</v>
      </c>
      <c r="Q130" s="135">
        <v>0</v>
      </c>
      <c r="R130" s="135">
        <f>Q130*H130</f>
        <v>0</v>
      </c>
      <c r="S130" s="135">
        <v>0</v>
      </c>
      <c r="T130" s="136">
        <f>S130*H130</f>
        <v>0</v>
      </c>
      <c r="AR130" s="137" t="s">
        <v>220</v>
      </c>
      <c r="AT130" s="137" t="s">
        <v>133</v>
      </c>
      <c r="AU130" s="137" t="s">
        <v>85</v>
      </c>
      <c r="AY130" s="15" t="s">
        <v>130</v>
      </c>
      <c r="BE130" s="138">
        <f>IF(N130="základní",J130,0)</f>
        <v>0</v>
      </c>
      <c r="BF130" s="138">
        <f>IF(N130="snížená",J130,0)</f>
        <v>0</v>
      </c>
      <c r="BG130" s="138">
        <f>IF(N130="zákl. přenesená",J130,0)</f>
        <v>0</v>
      </c>
      <c r="BH130" s="138">
        <f>IF(N130="sníž. přenesená",J130,0)</f>
        <v>0</v>
      </c>
      <c r="BI130" s="138">
        <f>IF(N130="nulová",J130,0)</f>
        <v>0</v>
      </c>
      <c r="BJ130" s="15" t="s">
        <v>83</v>
      </c>
      <c r="BK130" s="138">
        <f>ROUND(I130*H130,2)</f>
        <v>0</v>
      </c>
      <c r="BL130" s="15" t="s">
        <v>220</v>
      </c>
      <c r="BM130" s="137" t="s">
        <v>484</v>
      </c>
    </row>
    <row r="131" spans="2:65" s="1" customFormat="1" ht="24.2" customHeight="1">
      <c r="B131" s="126"/>
      <c r="C131" s="127" t="s">
        <v>129</v>
      </c>
      <c r="D131" s="127" t="s">
        <v>133</v>
      </c>
      <c r="E131" s="128" t="s">
        <v>485</v>
      </c>
      <c r="F131" s="129" t="s">
        <v>486</v>
      </c>
      <c r="G131" s="130" t="s">
        <v>262</v>
      </c>
      <c r="H131" s="131">
        <v>20</v>
      </c>
      <c r="I131" s="132"/>
      <c r="J131" s="132">
        <f>ROUND(I131*H131,2)</f>
        <v>0</v>
      </c>
      <c r="K131" s="129" t="s">
        <v>1</v>
      </c>
      <c r="L131" s="27"/>
      <c r="M131" s="133" t="s">
        <v>1</v>
      </c>
      <c r="N131" s="134" t="s">
        <v>40</v>
      </c>
      <c r="O131" s="135">
        <v>0</v>
      </c>
      <c r="P131" s="135">
        <f>O131*H131</f>
        <v>0</v>
      </c>
      <c r="Q131" s="135">
        <v>0</v>
      </c>
      <c r="R131" s="135">
        <f>Q131*H131</f>
        <v>0</v>
      </c>
      <c r="S131" s="135">
        <v>0</v>
      </c>
      <c r="T131" s="136">
        <f>S131*H131</f>
        <v>0</v>
      </c>
      <c r="AR131" s="137" t="s">
        <v>220</v>
      </c>
      <c r="AT131" s="137" t="s">
        <v>133</v>
      </c>
      <c r="AU131" s="137" t="s">
        <v>85</v>
      </c>
      <c r="AY131" s="15" t="s">
        <v>130</v>
      </c>
      <c r="BE131" s="138">
        <f>IF(N131="základní",J131,0)</f>
        <v>0</v>
      </c>
      <c r="BF131" s="138">
        <f>IF(N131="snížená",J131,0)</f>
        <v>0</v>
      </c>
      <c r="BG131" s="138">
        <f>IF(N131="zákl. přenesená",J131,0)</f>
        <v>0</v>
      </c>
      <c r="BH131" s="138">
        <f>IF(N131="sníž. přenesená",J131,0)</f>
        <v>0</v>
      </c>
      <c r="BI131" s="138">
        <f>IF(N131="nulová",J131,0)</f>
        <v>0</v>
      </c>
      <c r="BJ131" s="15" t="s">
        <v>83</v>
      </c>
      <c r="BK131" s="138">
        <f>ROUND(I131*H131,2)</f>
        <v>0</v>
      </c>
      <c r="BL131" s="15" t="s">
        <v>220</v>
      </c>
      <c r="BM131" s="137" t="s">
        <v>487</v>
      </c>
    </row>
    <row r="132" spans="2:65" s="1" customFormat="1" ht="16.5" customHeight="1">
      <c r="B132" s="126"/>
      <c r="C132" s="127" t="s">
        <v>156</v>
      </c>
      <c r="D132" s="127" t="s">
        <v>133</v>
      </c>
      <c r="E132" s="128" t="s">
        <v>488</v>
      </c>
      <c r="F132" s="129" t="s">
        <v>489</v>
      </c>
      <c r="G132" s="130" t="s">
        <v>193</v>
      </c>
      <c r="H132" s="131">
        <v>2</v>
      </c>
      <c r="I132" s="132"/>
      <c r="J132" s="132">
        <f>ROUND(I132*H132,2)</f>
        <v>0</v>
      </c>
      <c r="K132" s="129" t="s">
        <v>1</v>
      </c>
      <c r="L132" s="27"/>
      <c r="M132" s="133" t="s">
        <v>1</v>
      </c>
      <c r="N132" s="134" t="s">
        <v>40</v>
      </c>
      <c r="O132" s="135">
        <v>0</v>
      </c>
      <c r="P132" s="135">
        <f>O132*H132</f>
        <v>0</v>
      </c>
      <c r="Q132" s="135">
        <v>0</v>
      </c>
      <c r="R132" s="135">
        <f>Q132*H132</f>
        <v>0</v>
      </c>
      <c r="S132" s="135">
        <v>0</v>
      </c>
      <c r="T132" s="136">
        <f>S132*H132</f>
        <v>0</v>
      </c>
      <c r="AR132" s="137" t="s">
        <v>220</v>
      </c>
      <c r="AT132" s="137" t="s">
        <v>133</v>
      </c>
      <c r="AU132" s="137" t="s">
        <v>85</v>
      </c>
      <c r="AY132" s="15" t="s">
        <v>130</v>
      </c>
      <c r="BE132" s="138">
        <f>IF(N132="základní",J132,0)</f>
        <v>0</v>
      </c>
      <c r="BF132" s="138">
        <f>IF(N132="snížená",J132,0)</f>
        <v>0</v>
      </c>
      <c r="BG132" s="138">
        <f>IF(N132="zákl. přenesená",J132,0)</f>
        <v>0</v>
      </c>
      <c r="BH132" s="138">
        <f>IF(N132="sníž. přenesená",J132,0)</f>
        <v>0</v>
      </c>
      <c r="BI132" s="138">
        <f>IF(N132="nulová",J132,0)</f>
        <v>0</v>
      </c>
      <c r="BJ132" s="15" t="s">
        <v>83</v>
      </c>
      <c r="BK132" s="138">
        <f>ROUND(I132*H132,2)</f>
        <v>0</v>
      </c>
      <c r="BL132" s="15" t="s">
        <v>220</v>
      </c>
      <c r="BM132" s="137" t="s">
        <v>490</v>
      </c>
    </row>
    <row r="133" spans="2:65" s="11" customFormat="1" ht="22.9" customHeight="1">
      <c r="B133" s="115"/>
      <c r="D133" s="116" t="s">
        <v>74</v>
      </c>
      <c r="E133" s="124" t="s">
        <v>491</v>
      </c>
      <c r="F133" s="124" t="s">
        <v>492</v>
      </c>
      <c r="J133" s="125">
        <f>BK133</f>
        <v>0</v>
      </c>
      <c r="L133" s="115"/>
      <c r="M133" s="119"/>
      <c r="P133" s="120">
        <f>SUM(P134:P139)</f>
        <v>0</v>
      </c>
      <c r="R133" s="120">
        <f>SUM(R134:R139)</f>
        <v>0</v>
      </c>
      <c r="T133" s="121">
        <f>SUM(T134:T139)</f>
        <v>0</v>
      </c>
      <c r="AR133" s="116" t="s">
        <v>85</v>
      </c>
      <c r="AT133" s="122" t="s">
        <v>74</v>
      </c>
      <c r="AU133" s="122" t="s">
        <v>83</v>
      </c>
      <c r="AY133" s="116" t="s">
        <v>130</v>
      </c>
      <c r="BK133" s="123">
        <f>SUM(BK134:BK139)</f>
        <v>0</v>
      </c>
    </row>
    <row r="134" spans="2:65" s="1" customFormat="1" ht="16.5" customHeight="1">
      <c r="B134" s="126"/>
      <c r="C134" s="127" t="s">
        <v>160</v>
      </c>
      <c r="D134" s="127" t="s">
        <v>133</v>
      </c>
      <c r="E134" s="128" t="s">
        <v>493</v>
      </c>
      <c r="F134" s="129" t="s">
        <v>494</v>
      </c>
      <c r="G134" s="130" t="s">
        <v>193</v>
      </c>
      <c r="H134" s="131">
        <v>6</v>
      </c>
      <c r="I134" s="132"/>
      <c r="J134" s="132">
        <f t="shared" ref="J134:J139" si="0">ROUND(I134*H134,2)</f>
        <v>0</v>
      </c>
      <c r="K134" s="129" t="s">
        <v>1</v>
      </c>
      <c r="L134" s="27"/>
      <c r="M134" s="133" t="s">
        <v>1</v>
      </c>
      <c r="N134" s="134" t="s">
        <v>40</v>
      </c>
      <c r="O134" s="135">
        <v>0</v>
      </c>
      <c r="P134" s="135">
        <f t="shared" ref="P134:P139" si="1">O134*H134</f>
        <v>0</v>
      </c>
      <c r="Q134" s="135">
        <v>0</v>
      </c>
      <c r="R134" s="135">
        <f t="shared" ref="R134:R139" si="2">Q134*H134</f>
        <v>0</v>
      </c>
      <c r="S134" s="135">
        <v>0</v>
      </c>
      <c r="T134" s="136">
        <f t="shared" ref="T134:T139" si="3">S134*H134</f>
        <v>0</v>
      </c>
      <c r="AR134" s="137" t="s">
        <v>220</v>
      </c>
      <c r="AT134" s="137" t="s">
        <v>133</v>
      </c>
      <c r="AU134" s="137" t="s">
        <v>85</v>
      </c>
      <c r="AY134" s="15" t="s">
        <v>130</v>
      </c>
      <c r="BE134" s="138">
        <f t="shared" ref="BE134:BE139" si="4">IF(N134="základní",J134,0)</f>
        <v>0</v>
      </c>
      <c r="BF134" s="138">
        <f t="shared" ref="BF134:BF139" si="5">IF(N134="snížená",J134,0)</f>
        <v>0</v>
      </c>
      <c r="BG134" s="138">
        <f t="shared" ref="BG134:BG139" si="6">IF(N134="zákl. přenesená",J134,0)</f>
        <v>0</v>
      </c>
      <c r="BH134" s="138">
        <f t="shared" ref="BH134:BH139" si="7">IF(N134="sníž. přenesená",J134,0)</f>
        <v>0</v>
      </c>
      <c r="BI134" s="138">
        <f t="shared" ref="BI134:BI139" si="8">IF(N134="nulová",J134,0)</f>
        <v>0</v>
      </c>
      <c r="BJ134" s="15" t="s">
        <v>83</v>
      </c>
      <c r="BK134" s="138">
        <f t="shared" ref="BK134:BK139" si="9">ROUND(I134*H134,2)</f>
        <v>0</v>
      </c>
      <c r="BL134" s="15" t="s">
        <v>220</v>
      </c>
      <c r="BM134" s="137" t="s">
        <v>495</v>
      </c>
    </row>
    <row r="135" spans="2:65" s="1" customFormat="1" ht="16.5" customHeight="1">
      <c r="B135" s="126"/>
      <c r="C135" s="158" t="s">
        <v>164</v>
      </c>
      <c r="D135" s="158" t="s">
        <v>381</v>
      </c>
      <c r="E135" s="159" t="s">
        <v>496</v>
      </c>
      <c r="F135" s="160" t="s">
        <v>497</v>
      </c>
      <c r="G135" s="161" t="s">
        <v>193</v>
      </c>
      <c r="H135" s="162">
        <v>2</v>
      </c>
      <c r="I135" s="163"/>
      <c r="J135" s="163">
        <f t="shared" si="0"/>
        <v>0</v>
      </c>
      <c r="K135" s="160" t="s">
        <v>1</v>
      </c>
      <c r="L135" s="164"/>
      <c r="M135" s="165" t="s">
        <v>1</v>
      </c>
      <c r="N135" s="166" t="s">
        <v>40</v>
      </c>
      <c r="O135" s="135">
        <v>0</v>
      </c>
      <c r="P135" s="135">
        <f t="shared" si="1"/>
        <v>0</v>
      </c>
      <c r="Q135" s="135">
        <v>0</v>
      </c>
      <c r="R135" s="135">
        <f t="shared" si="2"/>
        <v>0</v>
      </c>
      <c r="S135" s="135">
        <v>0</v>
      </c>
      <c r="T135" s="136">
        <f t="shared" si="3"/>
        <v>0</v>
      </c>
      <c r="AR135" s="137" t="s">
        <v>384</v>
      </c>
      <c r="AT135" s="137" t="s">
        <v>381</v>
      </c>
      <c r="AU135" s="137" t="s">
        <v>85</v>
      </c>
      <c r="AY135" s="15" t="s">
        <v>130</v>
      </c>
      <c r="BE135" s="138">
        <f t="shared" si="4"/>
        <v>0</v>
      </c>
      <c r="BF135" s="138">
        <f t="shared" si="5"/>
        <v>0</v>
      </c>
      <c r="BG135" s="138">
        <f t="shared" si="6"/>
        <v>0</v>
      </c>
      <c r="BH135" s="138">
        <f t="shared" si="7"/>
        <v>0</v>
      </c>
      <c r="BI135" s="138">
        <f t="shared" si="8"/>
        <v>0</v>
      </c>
      <c r="BJ135" s="15" t="s">
        <v>83</v>
      </c>
      <c r="BK135" s="138">
        <f t="shared" si="9"/>
        <v>0</v>
      </c>
      <c r="BL135" s="15" t="s">
        <v>220</v>
      </c>
      <c r="BM135" s="137" t="s">
        <v>498</v>
      </c>
    </row>
    <row r="136" spans="2:65" s="1" customFormat="1" ht="16.5" customHeight="1">
      <c r="B136" s="126"/>
      <c r="C136" s="158" t="s">
        <v>170</v>
      </c>
      <c r="D136" s="158" t="s">
        <v>381</v>
      </c>
      <c r="E136" s="159" t="s">
        <v>499</v>
      </c>
      <c r="F136" s="160" t="s">
        <v>500</v>
      </c>
      <c r="G136" s="161" t="s">
        <v>193</v>
      </c>
      <c r="H136" s="162">
        <v>1</v>
      </c>
      <c r="I136" s="163"/>
      <c r="J136" s="163">
        <f t="shared" si="0"/>
        <v>0</v>
      </c>
      <c r="K136" s="160" t="s">
        <v>1</v>
      </c>
      <c r="L136" s="164"/>
      <c r="M136" s="165" t="s">
        <v>1</v>
      </c>
      <c r="N136" s="166" t="s">
        <v>40</v>
      </c>
      <c r="O136" s="135">
        <v>0</v>
      </c>
      <c r="P136" s="135">
        <f t="shared" si="1"/>
        <v>0</v>
      </c>
      <c r="Q136" s="135">
        <v>0</v>
      </c>
      <c r="R136" s="135">
        <f t="shared" si="2"/>
        <v>0</v>
      </c>
      <c r="S136" s="135">
        <v>0</v>
      </c>
      <c r="T136" s="136">
        <f t="shared" si="3"/>
        <v>0</v>
      </c>
      <c r="AR136" s="137" t="s">
        <v>384</v>
      </c>
      <c r="AT136" s="137" t="s">
        <v>381</v>
      </c>
      <c r="AU136" s="137" t="s">
        <v>85</v>
      </c>
      <c r="AY136" s="15" t="s">
        <v>130</v>
      </c>
      <c r="BE136" s="138">
        <f t="shared" si="4"/>
        <v>0</v>
      </c>
      <c r="BF136" s="138">
        <f t="shared" si="5"/>
        <v>0</v>
      </c>
      <c r="BG136" s="138">
        <f t="shared" si="6"/>
        <v>0</v>
      </c>
      <c r="BH136" s="138">
        <f t="shared" si="7"/>
        <v>0</v>
      </c>
      <c r="BI136" s="138">
        <f t="shared" si="8"/>
        <v>0</v>
      </c>
      <c r="BJ136" s="15" t="s">
        <v>83</v>
      </c>
      <c r="BK136" s="138">
        <f t="shared" si="9"/>
        <v>0</v>
      </c>
      <c r="BL136" s="15" t="s">
        <v>220</v>
      </c>
      <c r="BM136" s="137" t="s">
        <v>501</v>
      </c>
    </row>
    <row r="137" spans="2:65" s="1" customFormat="1" ht="16.5" customHeight="1">
      <c r="B137" s="126"/>
      <c r="C137" s="158" t="s">
        <v>230</v>
      </c>
      <c r="D137" s="158" t="s">
        <v>381</v>
      </c>
      <c r="E137" s="159" t="s">
        <v>502</v>
      </c>
      <c r="F137" s="160" t="s">
        <v>503</v>
      </c>
      <c r="G137" s="161" t="s">
        <v>193</v>
      </c>
      <c r="H137" s="162">
        <v>1</v>
      </c>
      <c r="I137" s="163"/>
      <c r="J137" s="163">
        <f t="shared" si="0"/>
        <v>0</v>
      </c>
      <c r="K137" s="160" t="s">
        <v>1</v>
      </c>
      <c r="L137" s="164"/>
      <c r="M137" s="165" t="s">
        <v>1</v>
      </c>
      <c r="N137" s="166" t="s">
        <v>40</v>
      </c>
      <c r="O137" s="135">
        <v>0</v>
      </c>
      <c r="P137" s="135">
        <f t="shared" si="1"/>
        <v>0</v>
      </c>
      <c r="Q137" s="135">
        <v>0</v>
      </c>
      <c r="R137" s="135">
        <f t="shared" si="2"/>
        <v>0</v>
      </c>
      <c r="S137" s="135">
        <v>0</v>
      </c>
      <c r="T137" s="136">
        <f t="shared" si="3"/>
        <v>0</v>
      </c>
      <c r="AR137" s="137" t="s">
        <v>384</v>
      </c>
      <c r="AT137" s="137" t="s">
        <v>381</v>
      </c>
      <c r="AU137" s="137" t="s">
        <v>85</v>
      </c>
      <c r="AY137" s="15" t="s">
        <v>130</v>
      </c>
      <c r="BE137" s="138">
        <f t="shared" si="4"/>
        <v>0</v>
      </c>
      <c r="BF137" s="138">
        <f t="shared" si="5"/>
        <v>0</v>
      </c>
      <c r="BG137" s="138">
        <f t="shared" si="6"/>
        <v>0</v>
      </c>
      <c r="BH137" s="138">
        <f t="shared" si="7"/>
        <v>0</v>
      </c>
      <c r="BI137" s="138">
        <f t="shared" si="8"/>
        <v>0</v>
      </c>
      <c r="BJ137" s="15" t="s">
        <v>83</v>
      </c>
      <c r="BK137" s="138">
        <f t="shared" si="9"/>
        <v>0</v>
      </c>
      <c r="BL137" s="15" t="s">
        <v>220</v>
      </c>
      <c r="BM137" s="137" t="s">
        <v>504</v>
      </c>
    </row>
    <row r="138" spans="2:65" s="1" customFormat="1" ht="16.5" customHeight="1">
      <c r="B138" s="126"/>
      <c r="C138" s="158" t="s">
        <v>236</v>
      </c>
      <c r="D138" s="158" t="s">
        <v>381</v>
      </c>
      <c r="E138" s="159" t="s">
        <v>505</v>
      </c>
      <c r="F138" s="160" t="s">
        <v>506</v>
      </c>
      <c r="G138" s="161" t="s">
        <v>193</v>
      </c>
      <c r="H138" s="162">
        <v>1</v>
      </c>
      <c r="I138" s="163"/>
      <c r="J138" s="163">
        <f t="shared" si="0"/>
        <v>0</v>
      </c>
      <c r="K138" s="160" t="s">
        <v>1</v>
      </c>
      <c r="L138" s="164"/>
      <c r="M138" s="165" t="s">
        <v>1</v>
      </c>
      <c r="N138" s="166" t="s">
        <v>40</v>
      </c>
      <c r="O138" s="135">
        <v>0</v>
      </c>
      <c r="P138" s="135">
        <f t="shared" si="1"/>
        <v>0</v>
      </c>
      <c r="Q138" s="135">
        <v>0</v>
      </c>
      <c r="R138" s="135">
        <f t="shared" si="2"/>
        <v>0</v>
      </c>
      <c r="S138" s="135">
        <v>0</v>
      </c>
      <c r="T138" s="136">
        <f t="shared" si="3"/>
        <v>0</v>
      </c>
      <c r="AR138" s="137" t="s">
        <v>384</v>
      </c>
      <c r="AT138" s="137" t="s">
        <v>381</v>
      </c>
      <c r="AU138" s="137" t="s">
        <v>85</v>
      </c>
      <c r="AY138" s="15" t="s">
        <v>130</v>
      </c>
      <c r="BE138" s="138">
        <f t="shared" si="4"/>
        <v>0</v>
      </c>
      <c r="BF138" s="138">
        <f t="shared" si="5"/>
        <v>0</v>
      </c>
      <c r="BG138" s="138">
        <f t="shared" si="6"/>
        <v>0</v>
      </c>
      <c r="BH138" s="138">
        <f t="shared" si="7"/>
        <v>0</v>
      </c>
      <c r="BI138" s="138">
        <f t="shared" si="8"/>
        <v>0</v>
      </c>
      <c r="BJ138" s="15" t="s">
        <v>83</v>
      </c>
      <c r="BK138" s="138">
        <f t="shared" si="9"/>
        <v>0</v>
      </c>
      <c r="BL138" s="15" t="s">
        <v>220</v>
      </c>
      <c r="BM138" s="137" t="s">
        <v>507</v>
      </c>
    </row>
    <row r="139" spans="2:65" s="1" customFormat="1" ht="16.5" customHeight="1">
      <c r="B139" s="126"/>
      <c r="C139" s="158" t="s">
        <v>246</v>
      </c>
      <c r="D139" s="158" t="s">
        <v>381</v>
      </c>
      <c r="E139" s="159" t="s">
        <v>508</v>
      </c>
      <c r="F139" s="160" t="s">
        <v>509</v>
      </c>
      <c r="G139" s="161" t="s">
        <v>193</v>
      </c>
      <c r="H139" s="162">
        <v>1</v>
      </c>
      <c r="I139" s="163"/>
      <c r="J139" s="163">
        <f t="shared" si="0"/>
        <v>0</v>
      </c>
      <c r="K139" s="160" t="s">
        <v>1</v>
      </c>
      <c r="L139" s="164"/>
      <c r="M139" s="165" t="s">
        <v>1</v>
      </c>
      <c r="N139" s="166" t="s">
        <v>40</v>
      </c>
      <c r="O139" s="135">
        <v>0</v>
      </c>
      <c r="P139" s="135">
        <f t="shared" si="1"/>
        <v>0</v>
      </c>
      <c r="Q139" s="135">
        <v>0</v>
      </c>
      <c r="R139" s="135">
        <f t="shared" si="2"/>
        <v>0</v>
      </c>
      <c r="S139" s="135">
        <v>0</v>
      </c>
      <c r="T139" s="136">
        <f t="shared" si="3"/>
        <v>0</v>
      </c>
      <c r="AR139" s="137" t="s">
        <v>384</v>
      </c>
      <c r="AT139" s="137" t="s">
        <v>381</v>
      </c>
      <c r="AU139" s="137" t="s">
        <v>85</v>
      </c>
      <c r="AY139" s="15" t="s">
        <v>130</v>
      </c>
      <c r="BE139" s="138">
        <f t="shared" si="4"/>
        <v>0</v>
      </c>
      <c r="BF139" s="138">
        <f t="shared" si="5"/>
        <v>0</v>
      </c>
      <c r="BG139" s="138">
        <f t="shared" si="6"/>
        <v>0</v>
      </c>
      <c r="BH139" s="138">
        <f t="shared" si="7"/>
        <v>0</v>
      </c>
      <c r="BI139" s="138">
        <f t="shared" si="8"/>
        <v>0</v>
      </c>
      <c r="BJ139" s="15" t="s">
        <v>83</v>
      </c>
      <c r="BK139" s="138">
        <f t="shared" si="9"/>
        <v>0</v>
      </c>
      <c r="BL139" s="15" t="s">
        <v>220</v>
      </c>
      <c r="BM139" s="137" t="s">
        <v>510</v>
      </c>
    </row>
    <row r="140" spans="2:65" s="11" customFormat="1" ht="22.9" customHeight="1">
      <c r="B140" s="115"/>
      <c r="D140" s="116" t="s">
        <v>74</v>
      </c>
      <c r="E140" s="124" t="s">
        <v>511</v>
      </c>
      <c r="F140" s="124" t="s">
        <v>512</v>
      </c>
      <c r="J140" s="125">
        <f>BK140</f>
        <v>0</v>
      </c>
      <c r="L140" s="115"/>
      <c r="M140" s="119"/>
      <c r="P140" s="120">
        <f>SUM(P141:P146)</f>
        <v>0</v>
      </c>
      <c r="R140" s="120">
        <f>SUM(R141:R146)</f>
        <v>0</v>
      </c>
      <c r="T140" s="121">
        <f>SUM(T141:T146)</f>
        <v>0</v>
      </c>
      <c r="AR140" s="116" t="s">
        <v>85</v>
      </c>
      <c r="AT140" s="122" t="s">
        <v>74</v>
      </c>
      <c r="AU140" s="122" t="s">
        <v>83</v>
      </c>
      <c r="AY140" s="116" t="s">
        <v>130</v>
      </c>
      <c r="BK140" s="123">
        <f>SUM(BK141:BK146)</f>
        <v>0</v>
      </c>
    </row>
    <row r="141" spans="2:65" s="1" customFormat="1" ht="24.2" customHeight="1">
      <c r="B141" s="126"/>
      <c r="C141" s="127" t="s">
        <v>250</v>
      </c>
      <c r="D141" s="127" t="s">
        <v>133</v>
      </c>
      <c r="E141" s="128" t="s">
        <v>513</v>
      </c>
      <c r="F141" s="129" t="s">
        <v>514</v>
      </c>
      <c r="G141" s="130" t="s">
        <v>136</v>
      </c>
      <c r="H141" s="131">
        <v>1</v>
      </c>
      <c r="I141" s="132"/>
      <c r="J141" s="132">
        <f>ROUND(I141*H141,2)</f>
        <v>0</v>
      </c>
      <c r="K141" s="129" t="s">
        <v>1</v>
      </c>
      <c r="L141" s="27"/>
      <c r="M141" s="133" t="s">
        <v>1</v>
      </c>
      <c r="N141" s="134" t="s">
        <v>40</v>
      </c>
      <c r="O141" s="135">
        <v>0</v>
      </c>
      <c r="P141" s="135">
        <f>O141*H141</f>
        <v>0</v>
      </c>
      <c r="Q141" s="135">
        <v>0</v>
      </c>
      <c r="R141" s="135">
        <f>Q141*H141</f>
        <v>0</v>
      </c>
      <c r="S141" s="135">
        <v>0</v>
      </c>
      <c r="T141" s="136">
        <f>S141*H141</f>
        <v>0</v>
      </c>
      <c r="AR141" s="137" t="s">
        <v>220</v>
      </c>
      <c r="AT141" s="137" t="s">
        <v>133</v>
      </c>
      <c r="AU141" s="137" t="s">
        <v>85</v>
      </c>
      <c r="AY141" s="15" t="s">
        <v>130</v>
      </c>
      <c r="BE141" s="138">
        <f>IF(N141="základní",J141,0)</f>
        <v>0</v>
      </c>
      <c r="BF141" s="138">
        <f>IF(N141="snížená",J141,0)</f>
        <v>0</v>
      </c>
      <c r="BG141" s="138">
        <f>IF(N141="zákl. přenesená",J141,0)</f>
        <v>0</v>
      </c>
      <c r="BH141" s="138">
        <f>IF(N141="sníž. přenesená",J141,0)</f>
        <v>0</v>
      </c>
      <c r="BI141" s="138">
        <f>IF(N141="nulová",J141,0)</f>
        <v>0</v>
      </c>
      <c r="BJ141" s="15" t="s">
        <v>83</v>
      </c>
      <c r="BK141" s="138">
        <f>ROUND(I141*H141,2)</f>
        <v>0</v>
      </c>
      <c r="BL141" s="15" t="s">
        <v>220</v>
      </c>
      <c r="BM141" s="137" t="s">
        <v>515</v>
      </c>
    </row>
    <row r="142" spans="2:65" s="1" customFormat="1" ht="16.5" customHeight="1">
      <c r="B142" s="126"/>
      <c r="C142" s="127" t="s">
        <v>256</v>
      </c>
      <c r="D142" s="127" t="s">
        <v>133</v>
      </c>
      <c r="E142" s="128" t="s">
        <v>516</v>
      </c>
      <c r="F142" s="129" t="s">
        <v>517</v>
      </c>
      <c r="G142" s="130" t="s">
        <v>470</v>
      </c>
      <c r="H142" s="131">
        <v>1</v>
      </c>
      <c r="I142" s="132"/>
      <c r="J142" s="132">
        <f>ROUND(I142*H142,2)</f>
        <v>0</v>
      </c>
      <c r="K142" s="129" t="s">
        <v>1</v>
      </c>
      <c r="L142" s="27"/>
      <c r="M142" s="133" t="s">
        <v>1</v>
      </c>
      <c r="N142" s="134" t="s">
        <v>40</v>
      </c>
      <c r="O142" s="135">
        <v>0</v>
      </c>
      <c r="P142" s="135">
        <f>O142*H142</f>
        <v>0</v>
      </c>
      <c r="Q142" s="135">
        <v>0</v>
      </c>
      <c r="R142" s="135">
        <f>Q142*H142</f>
        <v>0</v>
      </c>
      <c r="S142" s="135">
        <v>0</v>
      </c>
      <c r="T142" s="136">
        <f>S142*H142</f>
        <v>0</v>
      </c>
      <c r="AR142" s="137" t="s">
        <v>220</v>
      </c>
      <c r="AT142" s="137" t="s">
        <v>133</v>
      </c>
      <c r="AU142" s="137" t="s">
        <v>85</v>
      </c>
      <c r="AY142" s="15" t="s">
        <v>130</v>
      </c>
      <c r="BE142" s="138">
        <f>IF(N142="základní",J142,0)</f>
        <v>0</v>
      </c>
      <c r="BF142" s="138">
        <f>IF(N142="snížená",J142,0)</f>
        <v>0</v>
      </c>
      <c r="BG142" s="138">
        <f>IF(N142="zákl. přenesená",J142,0)</f>
        <v>0</v>
      </c>
      <c r="BH142" s="138">
        <f>IF(N142="sníž. přenesená",J142,0)</f>
        <v>0</v>
      </c>
      <c r="BI142" s="138">
        <f>IF(N142="nulová",J142,0)</f>
        <v>0</v>
      </c>
      <c r="BJ142" s="15" t="s">
        <v>83</v>
      </c>
      <c r="BK142" s="138">
        <f>ROUND(I142*H142,2)</f>
        <v>0</v>
      </c>
      <c r="BL142" s="15" t="s">
        <v>220</v>
      </c>
      <c r="BM142" s="137" t="s">
        <v>518</v>
      </c>
    </row>
    <row r="143" spans="2:65" s="1" customFormat="1" ht="16.5" customHeight="1">
      <c r="B143" s="126"/>
      <c r="C143" s="127" t="s">
        <v>8</v>
      </c>
      <c r="D143" s="127" t="s">
        <v>133</v>
      </c>
      <c r="E143" s="128" t="s">
        <v>519</v>
      </c>
      <c r="F143" s="129" t="s">
        <v>520</v>
      </c>
      <c r="G143" s="130" t="s">
        <v>470</v>
      </c>
      <c r="H143" s="131">
        <v>2</v>
      </c>
      <c r="I143" s="132"/>
      <c r="J143" s="132">
        <f>ROUND(I143*H143,2)</f>
        <v>0</v>
      </c>
      <c r="K143" s="129" t="s">
        <v>1</v>
      </c>
      <c r="L143" s="27"/>
      <c r="M143" s="133" t="s">
        <v>1</v>
      </c>
      <c r="N143" s="134" t="s">
        <v>40</v>
      </c>
      <c r="O143" s="135">
        <v>0</v>
      </c>
      <c r="P143" s="135">
        <f>O143*H143</f>
        <v>0</v>
      </c>
      <c r="Q143" s="135">
        <v>0</v>
      </c>
      <c r="R143" s="135">
        <f>Q143*H143</f>
        <v>0</v>
      </c>
      <c r="S143" s="135">
        <v>0</v>
      </c>
      <c r="T143" s="136">
        <f>S143*H143</f>
        <v>0</v>
      </c>
      <c r="AR143" s="137" t="s">
        <v>220</v>
      </c>
      <c r="AT143" s="137" t="s">
        <v>133</v>
      </c>
      <c r="AU143" s="137" t="s">
        <v>85</v>
      </c>
      <c r="AY143" s="15" t="s">
        <v>130</v>
      </c>
      <c r="BE143" s="138">
        <f>IF(N143="základní",J143,0)</f>
        <v>0</v>
      </c>
      <c r="BF143" s="138">
        <f>IF(N143="snížená",J143,0)</f>
        <v>0</v>
      </c>
      <c r="BG143" s="138">
        <f>IF(N143="zákl. přenesená",J143,0)</f>
        <v>0</v>
      </c>
      <c r="BH143" s="138">
        <f>IF(N143="sníž. přenesená",J143,0)</f>
        <v>0</v>
      </c>
      <c r="BI143" s="138">
        <f>IF(N143="nulová",J143,0)</f>
        <v>0</v>
      </c>
      <c r="BJ143" s="15" t="s">
        <v>83</v>
      </c>
      <c r="BK143" s="138">
        <f>ROUND(I143*H143,2)</f>
        <v>0</v>
      </c>
      <c r="BL143" s="15" t="s">
        <v>220</v>
      </c>
      <c r="BM143" s="137" t="s">
        <v>521</v>
      </c>
    </row>
    <row r="144" spans="2:65" s="1" customFormat="1" ht="16.5" customHeight="1">
      <c r="B144" s="126"/>
      <c r="C144" s="127" t="s">
        <v>220</v>
      </c>
      <c r="D144" s="127" t="s">
        <v>133</v>
      </c>
      <c r="E144" s="128" t="s">
        <v>522</v>
      </c>
      <c r="F144" s="129" t="s">
        <v>523</v>
      </c>
      <c r="G144" s="130" t="s">
        <v>136</v>
      </c>
      <c r="H144" s="131">
        <v>1</v>
      </c>
      <c r="I144" s="132"/>
      <c r="J144" s="132">
        <f>ROUND(I144*H144,2)</f>
        <v>0</v>
      </c>
      <c r="K144" s="129" t="s">
        <v>1</v>
      </c>
      <c r="L144" s="27"/>
      <c r="M144" s="133" t="s">
        <v>1</v>
      </c>
      <c r="N144" s="134" t="s">
        <v>40</v>
      </c>
      <c r="O144" s="135">
        <v>0</v>
      </c>
      <c r="P144" s="135">
        <f>O144*H144</f>
        <v>0</v>
      </c>
      <c r="Q144" s="135">
        <v>0</v>
      </c>
      <c r="R144" s="135">
        <f>Q144*H144</f>
        <v>0</v>
      </c>
      <c r="S144" s="135">
        <v>0</v>
      </c>
      <c r="T144" s="136">
        <f>S144*H144</f>
        <v>0</v>
      </c>
      <c r="AR144" s="137" t="s">
        <v>220</v>
      </c>
      <c r="AT144" s="137" t="s">
        <v>133</v>
      </c>
      <c r="AU144" s="137" t="s">
        <v>85</v>
      </c>
      <c r="AY144" s="15" t="s">
        <v>130</v>
      </c>
      <c r="BE144" s="138">
        <f>IF(N144="základní",J144,0)</f>
        <v>0</v>
      </c>
      <c r="BF144" s="138">
        <f>IF(N144="snížená",J144,0)</f>
        <v>0</v>
      </c>
      <c r="BG144" s="138">
        <f>IF(N144="zákl. přenesená",J144,0)</f>
        <v>0</v>
      </c>
      <c r="BH144" s="138">
        <f>IF(N144="sníž. přenesená",J144,0)</f>
        <v>0</v>
      </c>
      <c r="BI144" s="138">
        <f>IF(N144="nulová",J144,0)</f>
        <v>0</v>
      </c>
      <c r="BJ144" s="15" t="s">
        <v>83</v>
      </c>
      <c r="BK144" s="138">
        <f>ROUND(I144*H144,2)</f>
        <v>0</v>
      </c>
      <c r="BL144" s="15" t="s">
        <v>220</v>
      </c>
      <c r="BM144" s="137" t="s">
        <v>524</v>
      </c>
    </row>
    <row r="145" spans="2:65" s="1" customFormat="1" ht="19.5">
      <c r="B145" s="27"/>
      <c r="D145" s="143" t="s">
        <v>208</v>
      </c>
      <c r="F145" s="144" t="s">
        <v>525</v>
      </c>
      <c r="L145" s="27"/>
      <c r="M145" s="145"/>
      <c r="T145" s="51"/>
      <c r="AT145" s="15" t="s">
        <v>208</v>
      </c>
      <c r="AU145" s="15" t="s">
        <v>85</v>
      </c>
    </row>
    <row r="146" spans="2:65" s="1" customFormat="1" ht="16.5" customHeight="1">
      <c r="B146" s="126"/>
      <c r="C146" s="127" t="s">
        <v>329</v>
      </c>
      <c r="D146" s="127" t="s">
        <v>133</v>
      </c>
      <c r="E146" s="128" t="s">
        <v>526</v>
      </c>
      <c r="F146" s="129" t="s">
        <v>312</v>
      </c>
      <c r="G146" s="130" t="s">
        <v>136</v>
      </c>
      <c r="H146" s="131">
        <v>1</v>
      </c>
      <c r="I146" s="132"/>
      <c r="J146" s="132">
        <f>ROUND(I146*H146,2)</f>
        <v>0</v>
      </c>
      <c r="K146" s="129" t="s">
        <v>1</v>
      </c>
      <c r="L146" s="27"/>
      <c r="M146" s="139" t="s">
        <v>1</v>
      </c>
      <c r="N146" s="140" t="s">
        <v>40</v>
      </c>
      <c r="O146" s="141">
        <v>0</v>
      </c>
      <c r="P146" s="141">
        <f>O146*H146</f>
        <v>0</v>
      </c>
      <c r="Q146" s="141">
        <v>0</v>
      </c>
      <c r="R146" s="141">
        <f>Q146*H146</f>
        <v>0</v>
      </c>
      <c r="S146" s="141">
        <v>0</v>
      </c>
      <c r="T146" s="142">
        <f>S146*H146</f>
        <v>0</v>
      </c>
      <c r="AR146" s="137" t="s">
        <v>220</v>
      </c>
      <c r="AT146" s="137" t="s">
        <v>133</v>
      </c>
      <c r="AU146" s="137" t="s">
        <v>85</v>
      </c>
      <c r="AY146" s="15" t="s">
        <v>130</v>
      </c>
      <c r="BE146" s="138">
        <f>IF(N146="základní",J146,0)</f>
        <v>0</v>
      </c>
      <c r="BF146" s="138">
        <f>IF(N146="snížená",J146,0)</f>
        <v>0</v>
      </c>
      <c r="BG146" s="138">
        <f>IF(N146="zákl. přenesená",J146,0)</f>
        <v>0</v>
      </c>
      <c r="BH146" s="138">
        <f>IF(N146="sníž. přenesená",J146,0)</f>
        <v>0</v>
      </c>
      <c r="BI146" s="138">
        <f>IF(N146="nulová",J146,0)</f>
        <v>0</v>
      </c>
      <c r="BJ146" s="15" t="s">
        <v>83</v>
      </c>
      <c r="BK146" s="138">
        <f>ROUND(I146*H146,2)</f>
        <v>0</v>
      </c>
      <c r="BL146" s="15" t="s">
        <v>220</v>
      </c>
      <c r="BM146" s="137" t="s">
        <v>527</v>
      </c>
    </row>
    <row r="147" spans="2:65" s="1" customFormat="1" ht="6.95" customHeight="1">
      <c r="B147" s="39"/>
      <c r="C147" s="40"/>
      <c r="D147" s="40"/>
      <c r="E147" s="40"/>
      <c r="F147" s="40"/>
      <c r="G147" s="40"/>
      <c r="H147" s="40"/>
      <c r="I147" s="40"/>
      <c r="J147" s="40"/>
      <c r="K147" s="40"/>
      <c r="L147" s="27"/>
    </row>
  </sheetData>
  <autoFilter ref="C121:K146" xr:uid="{00000000-0009-0000-0000-000004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64"/>
  <sheetViews>
    <sheetView showGridLines="0" view="pageBreakPreview" topLeftCell="A112" zoomScaleNormal="100" zoomScaleSheetLayoutView="100" workbookViewId="0">
      <selection activeCell="I127" sqref="I127:I163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7" t="s">
        <v>5</v>
      </c>
      <c r="M2" s="168"/>
      <c r="N2" s="168"/>
      <c r="O2" s="168"/>
      <c r="P2" s="168"/>
      <c r="Q2" s="168"/>
      <c r="R2" s="168"/>
      <c r="S2" s="168"/>
      <c r="T2" s="168"/>
      <c r="U2" s="168"/>
      <c r="V2" s="168"/>
      <c r="AT2" s="15" t="s">
        <v>97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101</v>
      </c>
      <c r="L4" s="18"/>
      <c r="M4" s="83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4" t="s">
        <v>14</v>
      </c>
      <c r="L6" s="18"/>
    </row>
    <row r="7" spans="2:46" ht="26.25" customHeight="1">
      <c r="B7" s="18"/>
      <c r="E7" s="202" t="str">
        <f>'Rekapitulace stavby'!K6</f>
        <v>Pavilon C – Obnova hlavního vstupu odd. Rehabilitace a služebního vstupu oddělení Operačních sálů, 1.NP</v>
      </c>
      <c r="F7" s="203"/>
      <c r="G7" s="203"/>
      <c r="H7" s="203"/>
      <c r="L7" s="18"/>
    </row>
    <row r="8" spans="2:46" s="1" customFormat="1" ht="12" customHeight="1">
      <c r="B8" s="27"/>
      <c r="D8" s="24" t="s">
        <v>102</v>
      </c>
      <c r="L8" s="27"/>
    </row>
    <row r="9" spans="2:46" s="1" customFormat="1" ht="16.5" customHeight="1">
      <c r="B9" s="27"/>
      <c r="E9" s="192" t="s">
        <v>528</v>
      </c>
      <c r="F9" s="201"/>
      <c r="G9" s="201"/>
      <c r="H9" s="201"/>
      <c r="L9" s="27"/>
    </row>
    <row r="10" spans="2:46" s="1" customFormat="1">
      <c r="B10" s="27"/>
      <c r="L10" s="27"/>
    </row>
    <row r="11" spans="2:46" s="1" customFormat="1" ht="12" customHeight="1">
      <c r="B11" s="27"/>
      <c r="D11" s="24" t="s">
        <v>16</v>
      </c>
      <c r="F11" s="22" t="s">
        <v>1</v>
      </c>
      <c r="I11" s="24" t="s">
        <v>17</v>
      </c>
      <c r="J11" s="22" t="s">
        <v>1</v>
      </c>
      <c r="L11" s="27"/>
    </row>
    <row r="12" spans="2:46" s="1" customFormat="1" ht="12" customHeight="1">
      <c r="B12" s="27"/>
      <c r="D12" s="24" t="s">
        <v>18</v>
      </c>
      <c r="F12" s="22" t="s">
        <v>19</v>
      </c>
      <c r="I12" s="24" t="s">
        <v>20</v>
      </c>
      <c r="J12" s="47" t="str">
        <f>'Rekapitulace stavby'!AN8</f>
        <v>15. 6. 2023</v>
      </c>
      <c r="L12" s="27"/>
    </row>
    <row r="13" spans="2:46" s="1" customFormat="1" ht="10.9" customHeight="1">
      <c r="B13" s="27"/>
      <c r="L13" s="27"/>
    </row>
    <row r="14" spans="2:46" s="1" customFormat="1" ht="12" customHeight="1">
      <c r="B14" s="27"/>
      <c r="D14" s="24" t="s">
        <v>22</v>
      </c>
      <c r="I14" s="24" t="s">
        <v>23</v>
      </c>
      <c r="J14" s="22" t="s">
        <v>1</v>
      </c>
      <c r="L14" s="27"/>
    </row>
    <row r="15" spans="2:46" s="1" customFormat="1" ht="18" customHeight="1">
      <c r="B15" s="27"/>
      <c r="E15" s="22" t="s">
        <v>24</v>
      </c>
      <c r="I15" s="24" t="s">
        <v>25</v>
      </c>
      <c r="J15" s="22" t="s">
        <v>1</v>
      </c>
      <c r="L15" s="27"/>
    </row>
    <row r="16" spans="2:46" s="1" customFormat="1" ht="6.95" customHeight="1">
      <c r="B16" s="27"/>
      <c r="L16" s="27"/>
    </row>
    <row r="17" spans="2:12" s="1" customFormat="1" ht="12" customHeight="1">
      <c r="B17" s="27"/>
      <c r="D17" s="24" t="s">
        <v>26</v>
      </c>
      <c r="I17" s="24" t="s">
        <v>23</v>
      </c>
      <c r="J17" s="22" t="str">
        <f>'Rekapitulace stavby'!AN13</f>
        <v/>
      </c>
      <c r="L17" s="27"/>
    </row>
    <row r="18" spans="2:12" s="1" customFormat="1" ht="18" customHeight="1">
      <c r="B18" s="27"/>
      <c r="E18" s="176" t="str">
        <f>'Rekapitulace stavby'!E14</f>
        <v xml:space="preserve"> </v>
      </c>
      <c r="F18" s="176"/>
      <c r="G18" s="176"/>
      <c r="H18" s="176"/>
      <c r="I18" s="24" t="s">
        <v>25</v>
      </c>
      <c r="J18" s="22" t="str">
        <f>'Rekapitulace stavby'!AN14</f>
        <v/>
      </c>
      <c r="L18" s="27"/>
    </row>
    <row r="19" spans="2:12" s="1" customFormat="1" ht="6.95" customHeight="1">
      <c r="B19" s="27"/>
      <c r="L19" s="27"/>
    </row>
    <row r="20" spans="2:12" s="1" customFormat="1" ht="12" customHeight="1">
      <c r="B20" s="27"/>
      <c r="D20" s="24" t="s">
        <v>28</v>
      </c>
      <c r="I20" s="24" t="s">
        <v>23</v>
      </c>
      <c r="J20" s="22" t="s">
        <v>1</v>
      </c>
      <c r="L20" s="27"/>
    </row>
    <row r="21" spans="2:12" s="1" customFormat="1" ht="18" customHeight="1">
      <c r="B21" s="27"/>
      <c r="E21" s="22" t="s">
        <v>29</v>
      </c>
      <c r="I21" s="24" t="s">
        <v>25</v>
      </c>
      <c r="J21" s="22" t="s">
        <v>1</v>
      </c>
      <c r="L21" s="27"/>
    </row>
    <row r="22" spans="2:12" s="1" customFormat="1" ht="6.95" customHeight="1">
      <c r="B22" s="27"/>
      <c r="L22" s="27"/>
    </row>
    <row r="23" spans="2:12" s="1" customFormat="1" ht="12" customHeight="1">
      <c r="B23" s="27"/>
      <c r="D23" s="24" t="s">
        <v>31</v>
      </c>
      <c r="I23" s="24" t="s">
        <v>23</v>
      </c>
      <c r="J23" s="22" t="s">
        <v>1</v>
      </c>
      <c r="L23" s="27"/>
    </row>
    <row r="24" spans="2:12" s="1" customFormat="1" ht="18" customHeight="1">
      <c r="B24" s="27"/>
      <c r="E24" s="22" t="s">
        <v>32</v>
      </c>
      <c r="I24" s="24" t="s">
        <v>25</v>
      </c>
      <c r="J24" s="22" t="s">
        <v>1</v>
      </c>
      <c r="L24" s="27"/>
    </row>
    <row r="25" spans="2:12" s="1" customFormat="1" ht="6.95" customHeight="1">
      <c r="B25" s="27"/>
      <c r="L25" s="27"/>
    </row>
    <row r="26" spans="2:12" s="1" customFormat="1" ht="12" customHeight="1">
      <c r="B26" s="27"/>
      <c r="D26" s="24" t="s">
        <v>33</v>
      </c>
      <c r="L26" s="27"/>
    </row>
    <row r="27" spans="2:12" s="7" customFormat="1" ht="16.5" customHeight="1">
      <c r="B27" s="84"/>
      <c r="E27" s="178" t="s">
        <v>1</v>
      </c>
      <c r="F27" s="178"/>
      <c r="G27" s="178"/>
      <c r="H27" s="178"/>
      <c r="L27" s="84"/>
    </row>
    <row r="28" spans="2:12" s="1" customFormat="1" ht="6.95" customHeight="1">
      <c r="B28" s="27"/>
      <c r="L28" s="27"/>
    </row>
    <row r="29" spans="2:12" s="1" customFormat="1" ht="6.95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customHeight="1">
      <c r="B30" s="27"/>
      <c r="D30" s="85" t="s">
        <v>35</v>
      </c>
      <c r="J30" s="61">
        <f>ROUND(J124, 2)</f>
        <v>0</v>
      </c>
      <c r="L30" s="27"/>
    </row>
    <row r="31" spans="2:12" s="1" customFormat="1" ht="6.95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customHeight="1">
      <c r="B32" s="27"/>
      <c r="F32" s="30" t="s">
        <v>37</v>
      </c>
      <c r="I32" s="30" t="s">
        <v>36</v>
      </c>
      <c r="J32" s="30" t="s">
        <v>38</v>
      </c>
      <c r="L32" s="27"/>
    </row>
    <row r="33" spans="2:12" s="1" customFormat="1" ht="14.45" customHeight="1">
      <c r="B33" s="27"/>
      <c r="D33" s="50" t="s">
        <v>39</v>
      </c>
      <c r="E33" s="24" t="s">
        <v>40</v>
      </c>
      <c r="F33" s="86">
        <f>ROUND((SUM(BE124:BE163)),  2)</f>
        <v>0</v>
      </c>
      <c r="I33" s="87">
        <v>0.21</v>
      </c>
      <c r="J33" s="86">
        <f>ROUND(((SUM(BE124:BE163))*I33),  2)</f>
        <v>0</v>
      </c>
      <c r="L33" s="27"/>
    </row>
    <row r="34" spans="2:12" s="1" customFormat="1" ht="14.45" customHeight="1">
      <c r="B34" s="27"/>
      <c r="E34" s="24" t="s">
        <v>41</v>
      </c>
      <c r="F34" s="86">
        <f>ROUND((SUM(BF124:BF163)),  2)</f>
        <v>0</v>
      </c>
      <c r="I34" s="87">
        <v>0.15</v>
      </c>
      <c r="J34" s="86">
        <f>ROUND(((SUM(BF124:BF163))*I34),  2)</f>
        <v>0</v>
      </c>
      <c r="L34" s="27"/>
    </row>
    <row r="35" spans="2:12" s="1" customFormat="1" ht="14.45" hidden="1" customHeight="1">
      <c r="B35" s="27"/>
      <c r="E35" s="24" t="s">
        <v>42</v>
      </c>
      <c r="F35" s="86">
        <f>ROUND((SUM(BG124:BG163)),  2)</f>
        <v>0</v>
      </c>
      <c r="I35" s="87">
        <v>0.21</v>
      </c>
      <c r="J35" s="86">
        <f>0</f>
        <v>0</v>
      </c>
      <c r="L35" s="27"/>
    </row>
    <row r="36" spans="2:12" s="1" customFormat="1" ht="14.45" hidden="1" customHeight="1">
      <c r="B36" s="27"/>
      <c r="E36" s="24" t="s">
        <v>43</v>
      </c>
      <c r="F36" s="86">
        <f>ROUND((SUM(BH124:BH163)),  2)</f>
        <v>0</v>
      </c>
      <c r="I36" s="87">
        <v>0.15</v>
      </c>
      <c r="J36" s="86">
        <f>0</f>
        <v>0</v>
      </c>
      <c r="L36" s="27"/>
    </row>
    <row r="37" spans="2:12" s="1" customFormat="1" ht="14.45" hidden="1" customHeight="1">
      <c r="B37" s="27"/>
      <c r="E37" s="24" t="s">
        <v>44</v>
      </c>
      <c r="F37" s="86">
        <f>ROUND((SUM(BI124:BI163)),  2)</f>
        <v>0</v>
      </c>
      <c r="I37" s="87">
        <v>0</v>
      </c>
      <c r="J37" s="86">
        <f>0</f>
        <v>0</v>
      </c>
      <c r="L37" s="27"/>
    </row>
    <row r="38" spans="2:12" s="1" customFormat="1" ht="6.95" customHeight="1">
      <c r="B38" s="27"/>
      <c r="L38" s="27"/>
    </row>
    <row r="39" spans="2:12" s="1" customFormat="1" ht="25.35" customHeight="1">
      <c r="B39" s="27"/>
      <c r="C39" s="88"/>
      <c r="D39" s="89" t="s">
        <v>45</v>
      </c>
      <c r="E39" s="52"/>
      <c r="F39" s="52"/>
      <c r="G39" s="90" t="s">
        <v>46</v>
      </c>
      <c r="H39" s="91" t="s">
        <v>47</v>
      </c>
      <c r="I39" s="52"/>
      <c r="J39" s="92">
        <f>SUM(J30:J37)</f>
        <v>0</v>
      </c>
      <c r="K39" s="93"/>
      <c r="L39" s="27"/>
    </row>
    <row r="40" spans="2:12" s="1" customFormat="1" ht="14.45" customHeight="1">
      <c r="B40" s="27"/>
      <c r="L40" s="27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27"/>
      <c r="D50" s="36" t="s">
        <v>48</v>
      </c>
      <c r="E50" s="37"/>
      <c r="F50" s="37"/>
      <c r="G50" s="36" t="s">
        <v>49</v>
      </c>
      <c r="H50" s="37"/>
      <c r="I50" s="37"/>
      <c r="J50" s="37"/>
      <c r="K50" s="37"/>
      <c r="L50" s="27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27"/>
      <c r="D61" s="38" t="s">
        <v>50</v>
      </c>
      <c r="E61" s="29"/>
      <c r="F61" s="94" t="s">
        <v>51</v>
      </c>
      <c r="G61" s="38" t="s">
        <v>50</v>
      </c>
      <c r="H61" s="29"/>
      <c r="I61" s="29"/>
      <c r="J61" s="95" t="s">
        <v>51</v>
      </c>
      <c r="K61" s="29"/>
      <c r="L61" s="27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27"/>
      <c r="D65" s="36" t="s">
        <v>52</v>
      </c>
      <c r="E65" s="37"/>
      <c r="F65" s="37"/>
      <c r="G65" s="36" t="s">
        <v>53</v>
      </c>
      <c r="H65" s="37"/>
      <c r="I65" s="37"/>
      <c r="J65" s="37"/>
      <c r="K65" s="37"/>
      <c r="L65" s="27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27"/>
      <c r="D76" s="38" t="s">
        <v>50</v>
      </c>
      <c r="E76" s="29"/>
      <c r="F76" s="94" t="s">
        <v>51</v>
      </c>
      <c r="G76" s="38" t="s">
        <v>50</v>
      </c>
      <c r="H76" s="29"/>
      <c r="I76" s="29"/>
      <c r="J76" s="95" t="s">
        <v>51</v>
      </c>
      <c r="K76" s="29"/>
      <c r="L76" s="27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>
      <c r="B82" s="27"/>
      <c r="C82" s="19" t="s">
        <v>104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4" t="s">
        <v>14</v>
      </c>
      <c r="L84" s="27"/>
    </row>
    <row r="85" spans="2:47" s="1" customFormat="1" ht="26.25" customHeight="1">
      <c r="B85" s="27"/>
      <c r="E85" s="202" t="str">
        <f>E7</f>
        <v>Pavilon C – Obnova hlavního vstupu odd. Rehabilitace a služebního vstupu oddělení Operačních sálů, 1.NP</v>
      </c>
      <c r="F85" s="203"/>
      <c r="G85" s="203"/>
      <c r="H85" s="203"/>
      <c r="L85" s="27"/>
    </row>
    <row r="86" spans="2:47" s="1" customFormat="1" ht="12" customHeight="1">
      <c r="B86" s="27"/>
      <c r="C86" s="24" t="s">
        <v>102</v>
      </c>
      <c r="L86" s="27"/>
    </row>
    <row r="87" spans="2:47" s="1" customFormat="1" ht="16.5" customHeight="1">
      <c r="B87" s="27"/>
      <c r="E87" s="192" t="str">
        <f>E9</f>
        <v>05 - ELEKTROINSTALACE - SILNOPROUD</v>
      </c>
      <c r="F87" s="201"/>
      <c r="G87" s="201"/>
      <c r="H87" s="201"/>
      <c r="L87" s="27"/>
    </row>
    <row r="88" spans="2:47" s="1" customFormat="1" ht="6.95" customHeight="1">
      <c r="B88" s="27"/>
      <c r="L88" s="27"/>
    </row>
    <row r="89" spans="2:47" s="1" customFormat="1" ht="12" customHeight="1">
      <c r="B89" s="27"/>
      <c r="C89" s="24" t="s">
        <v>18</v>
      </c>
      <c r="F89" s="22" t="str">
        <f>F12</f>
        <v>Nemocnice Šumperk a.s. - Pavilon C</v>
      </c>
      <c r="I89" s="24" t="s">
        <v>20</v>
      </c>
      <c r="J89" s="47" t="str">
        <f>IF(J12="","",J12)</f>
        <v>15. 6. 2023</v>
      </c>
      <c r="L89" s="27"/>
    </row>
    <row r="90" spans="2:47" s="1" customFormat="1" ht="6.95" customHeight="1">
      <c r="B90" s="27"/>
      <c r="L90" s="27"/>
    </row>
    <row r="91" spans="2:47" s="1" customFormat="1" ht="40.15" customHeight="1">
      <c r="B91" s="27"/>
      <c r="C91" s="24" t="s">
        <v>22</v>
      </c>
      <c r="F91" s="22" t="str">
        <f>E15</f>
        <v>Nemocnice Šumperk a.s.</v>
      </c>
      <c r="I91" s="24" t="s">
        <v>28</v>
      </c>
      <c r="J91" s="25" t="str">
        <f>E21</f>
        <v>4DS, spol. s r. o. / LACHMAN STYL s. r. o.</v>
      </c>
      <c r="L91" s="27"/>
    </row>
    <row r="92" spans="2:47" s="1" customFormat="1" ht="15.2" customHeight="1">
      <c r="B92" s="27"/>
      <c r="C92" s="24" t="s">
        <v>26</v>
      </c>
      <c r="F92" s="22" t="str">
        <f>IF(E18="","",E18)</f>
        <v xml:space="preserve"> </v>
      </c>
      <c r="I92" s="24" t="s">
        <v>31</v>
      </c>
      <c r="J92" s="25" t="str">
        <f>E24</f>
        <v>Vladimír Mrázek</v>
      </c>
      <c r="L92" s="27"/>
    </row>
    <row r="93" spans="2:47" s="1" customFormat="1" ht="10.35" customHeight="1">
      <c r="B93" s="27"/>
      <c r="L93" s="27"/>
    </row>
    <row r="94" spans="2:47" s="1" customFormat="1" ht="29.25" customHeight="1">
      <c r="B94" s="27"/>
      <c r="C94" s="96" t="s">
        <v>105</v>
      </c>
      <c r="D94" s="88"/>
      <c r="E94" s="88"/>
      <c r="F94" s="88"/>
      <c r="G94" s="88"/>
      <c r="H94" s="88"/>
      <c r="I94" s="88"/>
      <c r="J94" s="97" t="s">
        <v>106</v>
      </c>
      <c r="K94" s="88"/>
      <c r="L94" s="27"/>
    </row>
    <row r="95" spans="2:47" s="1" customFormat="1" ht="10.35" customHeight="1">
      <c r="B95" s="27"/>
      <c r="L95" s="27"/>
    </row>
    <row r="96" spans="2:47" s="1" customFormat="1" ht="22.9" customHeight="1">
      <c r="B96" s="27"/>
      <c r="C96" s="98" t="s">
        <v>107</v>
      </c>
      <c r="J96" s="61">
        <f>J124</f>
        <v>0</v>
      </c>
      <c r="L96" s="27"/>
      <c r="AU96" s="15" t="s">
        <v>108</v>
      </c>
    </row>
    <row r="97" spans="2:12" s="8" customFormat="1" ht="24.95" customHeight="1">
      <c r="B97" s="99"/>
      <c r="D97" s="100" t="s">
        <v>529</v>
      </c>
      <c r="E97" s="101"/>
      <c r="F97" s="101"/>
      <c r="G97" s="101"/>
      <c r="H97" s="101"/>
      <c r="I97" s="101"/>
      <c r="J97" s="102">
        <f>J125</f>
        <v>0</v>
      </c>
      <c r="L97" s="99"/>
    </row>
    <row r="98" spans="2:12" s="9" customFormat="1" ht="19.899999999999999" customHeight="1">
      <c r="B98" s="103"/>
      <c r="D98" s="104" t="s">
        <v>530</v>
      </c>
      <c r="E98" s="105"/>
      <c r="F98" s="105"/>
      <c r="G98" s="105"/>
      <c r="H98" s="105"/>
      <c r="I98" s="105"/>
      <c r="J98" s="106">
        <f>J126</f>
        <v>0</v>
      </c>
      <c r="L98" s="103"/>
    </row>
    <row r="99" spans="2:12" s="9" customFormat="1" ht="19.899999999999999" customHeight="1">
      <c r="B99" s="103"/>
      <c r="D99" s="104" t="s">
        <v>531</v>
      </c>
      <c r="E99" s="105"/>
      <c r="F99" s="105"/>
      <c r="G99" s="105"/>
      <c r="H99" s="105"/>
      <c r="I99" s="105"/>
      <c r="J99" s="106">
        <f>J132</f>
        <v>0</v>
      </c>
      <c r="L99" s="103"/>
    </row>
    <row r="100" spans="2:12" s="9" customFormat="1" ht="19.899999999999999" customHeight="1">
      <c r="B100" s="103"/>
      <c r="D100" s="104" t="s">
        <v>532</v>
      </c>
      <c r="E100" s="105"/>
      <c r="F100" s="105"/>
      <c r="G100" s="105"/>
      <c r="H100" s="105"/>
      <c r="I100" s="105"/>
      <c r="J100" s="106">
        <f>J135</f>
        <v>0</v>
      </c>
      <c r="L100" s="103"/>
    </row>
    <row r="101" spans="2:12" s="9" customFormat="1" ht="19.899999999999999" customHeight="1">
      <c r="B101" s="103"/>
      <c r="D101" s="104" t="s">
        <v>533</v>
      </c>
      <c r="E101" s="105"/>
      <c r="F101" s="105"/>
      <c r="G101" s="105"/>
      <c r="H101" s="105"/>
      <c r="I101" s="105"/>
      <c r="J101" s="106">
        <f>J142</f>
        <v>0</v>
      </c>
      <c r="L101" s="103"/>
    </row>
    <row r="102" spans="2:12" s="9" customFormat="1" ht="19.899999999999999" customHeight="1">
      <c r="B102" s="103"/>
      <c r="D102" s="104" t="s">
        <v>534</v>
      </c>
      <c r="E102" s="105"/>
      <c r="F102" s="105"/>
      <c r="G102" s="105"/>
      <c r="H102" s="105"/>
      <c r="I102" s="105"/>
      <c r="J102" s="106">
        <f>J146</f>
        <v>0</v>
      </c>
      <c r="L102" s="103"/>
    </row>
    <row r="103" spans="2:12" s="9" customFormat="1" ht="19.899999999999999" customHeight="1">
      <c r="B103" s="103"/>
      <c r="D103" s="104" t="s">
        <v>535</v>
      </c>
      <c r="E103" s="105"/>
      <c r="F103" s="105"/>
      <c r="G103" s="105"/>
      <c r="H103" s="105"/>
      <c r="I103" s="105"/>
      <c r="J103" s="106">
        <f>J150</f>
        <v>0</v>
      </c>
      <c r="L103" s="103"/>
    </row>
    <row r="104" spans="2:12" s="9" customFormat="1" ht="19.899999999999999" customHeight="1">
      <c r="B104" s="103"/>
      <c r="D104" s="104" t="s">
        <v>536</v>
      </c>
      <c r="E104" s="105"/>
      <c r="F104" s="105"/>
      <c r="G104" s="105"/>
      <c r="H104" s="105"/>
      <c r="I104" s="105"/>
      <c r="J104" s="106">
        <f>J156</f>
        <v>0</v>
      </c>
      <c r="L104" s="103"/>
    </row>
    <row r="105" spans="2:12" s="1" customFormat="1" ht="21.75" customHeight="1">
      <c r="B105" s="27"/>
      <c r="L105" s="27"/>
    </row>
    <row r="106" spans="2:12" s="1" customFormat="1" ht="6.95" customHeight="1"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27"/>
    </row>
    <row r="110" spans="2:12" s="1" customFormat="1" ht="6.95" customHeight="1">
      <c r="B110" s="41"/>
      <c r="C110" s="42"/>
      <c r="D110" s="42"/>
      <c r="E110" s="42"/>
      <c r="F110" s="42"/>
      <c r="G110" s="42"/>
      <c r="H110" s="42"/>
      <c r="I110" s="42"/>
      <c r="J110" s="42"/>
      <c r="K110" s="42"/>
      <c r="L110" s="27"/>
    </row>
    <row r="111" spans="2:12" s="1" customFormat="1" ht="24.95" customHeight="1">
      <c r="B111" s="27"/>
      <c r="C111" s="19" t="s">
        <v>114</v>
      </c>
      <c r="L111" s="27"/>
    </row>
    <row r="112" spans="2:12" s="1" customFormat="1" ht="6.95" customHeight="1">
      <c r="B112" s="27"/>
      <c r="L112" s="27"/>
    </row>
    <row r="113" spans="2:65" s="1" customFormat="1" ht="12" customHeight="1">
      <c r="B113" s="27"/>
      <c r="C113" s="24" t="s">
        <v>14</v>
      </c>
      <c r="L113" s="27"/>
    </row>
    <row r="114" spans="2:65" s="1" customFormat="1" ht="26.25" customHeight="1">
      <c r="B114" s="27"/>
      <c r="E114" s="202" t="str">
        <f>E7</f>
        <v>Pavilon C – Obnova hlavního vstupu odd. Rehabilitace a služebního vstupu oddělení Operačních sálů, 1.NP</v>
      </c>
      <c r="F114" s="203"/>
      <c r="G114" s="203"/>
      <c r="H114" s="203"/>
      <c r="L114" s="27"/>
    </row>
    <row r="115" spans="2:65" s="1" customFormat="1" ht="12" customHeight="1">
      <c r="B115" s="27"/>
      <c r="C115" s="24" t="s">
        <v>102</v>
      </c>
      <c r="L115" s="27"/>
    </row>
    <row r="116" spans="2:65" s="1" customFormat="1" ht="16.5" customHeight="1">
      <c r="B116" s="27"/>
      <c r="E116" s="192" t="str">
        <f>E9</f>
        <v>05 - ELEKTROINSTALACE - SILNOPROUD</v>
      </c>
      <c r="F116" s="201"/>
      <c r="G116" s="201"/>
      <c r="H116" s="201"/>
      <c r="L116" s="27"/>
    </row>
    <row r="117" spans="2:65" s="1" customFormat="1" ht="6.95" customHeight="1">
      <c r="B117" s="27"/>
      <c r="L117" s="27"/>
    </row>
    <row r="118" spans="2:65" s="1" customFormat="1" ht="12" customHeight="1">
      <c r="B118" s="27"/>
      <c r="C118" s="24" t="s">
        <v>18</v>
      </c>
      <c r="F118" s="22" t="str">
        <f>F12</f>
        <v>Nemocnice Šumperk a.s. - Pavilon C</v>
      </c>
      <c r="I118" s="24" t="s">
        <v>20</v>
      </c>
      <c r="J118" s="47" t="str">
        <f>IF(J12="","",J12)</f>
        <v>15. 6. 2023</v>
      </c>
      <c r="L118" s="27"/>
    </row>
    <row r="119" spans="2:65" s="1" customFormat="1" ht="6.95" customHeight="1">
      <c r="B119" s="27"/>
      <c r="L119" s="27"/>
    </row>
    <row r="120" spans="2:65" s="1" customFormat="1" ht="40.15" customHeight="1">
      <c r="B120" s="27"/>
      <c r="C120" s="24" t="s">
        <v>22</v>
      </c>
      <c r="F120" s="22" t="str">
        <f>E15</f>
        <v>Nemocnice Šumperk a.s.</v>
      </c>
      <c r="I120" s="24" t="s">
        <v>28</v>
      </c>
      <c r="J120" s="25" t="str">
        <f>E21</f>
        <v>4DS, spol. s r. o. / LACHMAN STYL s. r. o.</v>
      </c>
      <c r="L120" s="27"/>
    </row>
    <row r="121" spans="2:65" s="1" customFormat="1" ht="15.2" customHeight="1">
      <c r="B121" s="27"/>
      <c r="C121" s="24" t="s">
        <v>26</v>
      </c>
      <c r="F121" s="22" t="str">
        <f>IF(E18="","",E18)</f>
        <v xml:space="preserve"> </v>
      </c>
      <c r="I121" s="24" t="s">
        <v>31</v>
      </c>
      <c r="J121" s="25" t="str">
        <f>E24</f>
        <v>Vladimír Mrázek</v>
      </c>
      <c r="L121" s="27"/>
    </row>
    <row r="122" spans="2:65" s="1" customFormat="1" ht="10.35" customHeight="1">
      <c r="B122" s="27"/>
      <c r="L122" s="27"/>
    </row>
    <row r="123" spans="2:65" s="10" customFormat="1" ht="29.25" customHeight="1">
      <c r="B123" s="107"/>
      <c r="C123" s="108" t="s">
        <v>115</v>
      </c>
      <c r="D123" s="109" t="s">
        <v>60</v>
      </c>
      <c r="E123" s="109" t="s">
        <v>56</v>
      </c>
      <c r="F123" s="109" t="s">
        <v>57</v>
      </c>
      <c r="G123" s="109" t="s">
        <v>116</v>
      </c>
      <c r="H123" s="109" t="s">
        <v>117</v>
      </c>
      <c r="I123" s="109" t="s">
        <v>118</v>
      </c>
      <c r="J123" s="109" t="s">
        <v>106</v>
      </c>
      <c r="K123" s="110" t="s">
        <v>119</v>
      </c>
      <c r="L123" s="107"/>
      <c r="M123" s="54" t="s">
        <v>1</v>
      </c>
      <c r="N123" s="55" t="s">
        <v>39</v>
      </c>
      <c r="O123" s="55" t="s">
        <v>120</v>
      </c>
      <c r="P123" s="55" t="s">
        <v>121</v>
      </c>
      <c r="Q123" s="55" t="s">
        <v>122</v>
      </c>
      <c r="R123" s="55" t="s">
        <v>123</v>
      </c>
      <c r="S123" s="55" t="s">
        <v>124</v>
      </c>
      <c r="T123" s="56" t="s">
        <v>125</v>
      </c>
    </row>
    <row r="124" spans="2:65" s="1" customFormat="1" ht="22.9" customHeight="1">
      <c r="B124" s="27"/>
      <c r="C124" s="59" t="s">
        <v>126</v>
      </c>
      <c r="J124" s="111">
        <f>BK124</f>
        <v>0</v>
      </c>
      <c r="L124" s="27"/>
      <c r="M124" s="57"/>
      <c r="N124" s="48"/>
      <c r="O124" s="48"/>
      <c r="P124" s="112">
        <f>P125</f>
        <v>0</v>
      </c>
      <c r="Q124" s="48"/>
      <c r="R124" s="112">
        <f>R125</f>
        <v>1.5769999999999999E-2</v>
      </c>
      <c r="S124" s="48"/>
      <c r="T124" s="113">
        <f>T125</f>
        <v>0</v>
      </c>
      <c r="AT124" s="15" t="s">
        <v>74</v>
      </c>
      <c r="AU124" s="15" t="s">
        <v>108</v>
      </c>
      <c r="BK124" s="114">
        <f>BK125</f>
        <v>0</v>
      </c>
    </row>
    <row r="125" spans="2:65" s="11" customFormat="1" ht="25.9" customHeight="1">
      <c r="B125" s="115"/>
      <c r="D125" s="116" t="s">
        <v>74</v>
      </c>
      <c r="E125" s="117" t="s">
        <v>213</v>
      </c>
      <c r="F125" s="117" t="s">
        <v>537</v>
      </c>
      <c r="J125" s="118">
        <f>BK125</f>
        <v>0</v>
      </c>
      <c r="L125" s="115"/>
      <c r="M125" s="119"/>
      <c r="P125" s="120">
        <f>P126+P132+P135+P142+P146+P150+P156</f>
        <v>0</v>
      </c>
      <c r="R125" s="120">
        <f>R126+R132+R135+R142+R146+R150+R156</f>
        <v>1.5769999999999999E-2</v>
      </c>
      <c r="T125" s="121">
        <f>T126+T132+T135+T142+T146+T150+T156</f>
        <v>0</v>
      </c>
      <c r="AR125" s="116" t="s">
        <v>85</v>
      </c>
      <c r="AT125" s="122" t="s">
        <v>74</v>
      </c>
      <c r="AU125" s="122" t="s">
        <v>75</v>
      </c>
      <c r="AY125" s="116" t="s">
        <v>130</v>
      </c>
      <c r="BK125" s="123">
        <f>BK126+BK132+BK135+BK142+BK146+BK150+BK156</f>
        <v>0</v>
      </c>
    </row>
    <row r="126" spans="2:65" s="11" customFormat="1" ht="22.9" customHeight="1">
      <c r="B126" s="115"/>
      <c r="D126" s="116" t="s">
        <v>74</v>
      </c>
      <c r="E126" s="124" t="s">
        <v>538</v>
      </c>
      <c r="F126" s="124" t="s">
        <v>539</v>
      </c>
      <c r="J126" s="125">
        <f>BK126</f>
        <v>0</v>
      </c>
      <c r="L126" s="115"/>
      <c r="M126" s="119"/>
      <c r="P126" s="120">
        <f>SUM(P127:P131)</f>
        <v>0</v>
      </c>
      <c r="R126" s="120">
        <f>SUM(R127:R131)</f>
        <v>5.6999999999999998E-4</v>
      </c>
      <c r="T126" s="121">
        <f>SUM(T127:T131)</f>
        <v>0</v>
      </c>
      <c r="AR126" s="116" t="s">
        <v>85</v>
      </c>
      <c r="AT126" s="122" t="s">
        <v>74</v>
      </c>
      <c r="AU126" s="122" t="s">
        <v>83</v>
      </c>
      <c r="AY126" s="116" t="s">
        <v>130</v>
      </c>
      <c r="BK126" s="123">
        <f>SUM(BK127:BK131)</f>
        <v>0</v>
      </c>
    </row>
    <row r="127" spans="2:65" s="1" customFormat="1" ht="16.5" customHeight="1">
      <c r="B127" s="126"/>
      <c r="C127" s="127" t="s">
        <v>83</v>
      </c>
      <c r="D127" s="127" t="s">
        <v>133</v>
      </c>
      <c r="E127" s="128" t="s">
        <v>540</v>
      </c>
      <c r="F127" s="129" t="s">
        <v>541</v>
      </c>
      <c r="G127" s="130" t="s">
        <v>136</v>
      </c>
      <c r="H127" s="131">
        <v>1</v>
      </c>
      <c r="I127" s="132"/>
      <c r="J127" s="132">
        <f>ROUND(I127*H127,2)</f>
        <v>0</v>
      </c>
      <c r="K127" s="129" t="s">
        <v>1</v>
      </c>
      <c r="L127" s="27"/>
      <c r="M127" s="133" t="s">
        <v>1</v>
      </c>
      <c r="N127" s="134" t="s">
        <v>40</v>
      </c>
      <c r="O127" s="135">
        <v>0</v>
      </c>
      <c r="P127" s="135">
        <f>O127*H127</f>
        <v>0</v>
      </c>
      <c r="Q127" s="135">
        <v>0</v>
      </c>
      <c r="R127" s="135">
        <f>Q127*H127</f>
        <v>0</v>
      </c>
      <c r="S127" s="135">
        <v>0</v>
      </c>
      <c r="T127" s="136">
        <f>S127*H127</f>
        <v>0</v>
      </c>
      <c r="AR127" s="137" t="s">
        <v>220</v>
      </c>
      <c r="AT127" s="137" t="s">
        <v>133</v>
      </c>
      <c r="AU127" s="137" t="s">
        <v>85</v>
      </c>
      <c r="AY127" s="15" t="s">
        <v>130</v>
      </c>
      <c r="BE127" s="138">
        <f>IF(N127="základní",J127,0)</f>
        <v>0</v>
      </c>
      <c r="BF127" s="138">
        <f>IF(N127="snížená",J127,0)</f>
        <v>0</v>
      </c>
      <c r="BG127" s="138">
        <f>IF(N127="zákl. přenesená",J127,0)</f>
        <v>0</v>
      </c>
      <c r="BH127" s="138">
        <f>IF(N127="sníž. přenesená",J127,0)</f>
        <v>0</v>
      </c>
      <c r="BI127" s="138">
        <f>IF(N127="nulová",J127,0)</f>
        <v>0</v>
      </c>
      <c r="BJ127" s="15" t="s">
        <v>83</v>
      </c>
      <c r="BK127" s="138">
        <f>ROUND(I127*H127,2)</f>
        <v>0</v>
      </c>
      <c r="BL127" s="15" t="s">
        <v>220</v>
      </c>
      <c r="BM127" s="137" t="s">
        <v>542</v>
      </c>
    </row>
    <row r="128" spans="2:65" s="1" customFormat="1" ht="16.5" customHeight="1">
      <c r="B128" s="126"/>
      <c r="C128" s="158" t="s">
        <v>85</v>
      </c>
      <c r="D128" s="158" t="s">
        <v>381</v>
      </c>
      <c r="E128" s="159" t="s">
        <v>543</v>
      </c>
      <c r="F128" s="160" t="s">
        <v>544</v>
      </c>
      <c r="G128" s="161" t="s">
        <v>193</v>
      </c>
      <c r="H128" s="162">
        <v>1</v>
      </c>
      <c r="I128" s="163"/>
      <c r="J128" s="163">
        <f>ROUND(I128*H128,2)</f>
        <v>0</v>
      </c>
      <c r="K128" s="160" t="s">
        <v>1</v>
      </c>
      <c r="L128" s="164"/>
      <c r="M128" s="165" t="s">
        <v>1</v>
      </c>
      <c r="N128" s="166" t="s">
        <v>40</v>
      </c>
      <c r="O128" s="135">
        <v>0</v>
      </c>
      <c r="P128" s="135">
        <f>O128*H128</f>
        <v>0</v>
      </c>
      <c r="Q128" s="135">
        <v>1.9000000000000001E-4</v>
      </c>
      <c r="R128" s="135">
        <f>Q128*H128</f>
        <v>1.9000000000000001E-4</v>
      </c>
      <c r="S128" s="135">
        <v>0</v>
      </c>
      <c r="T128" s="136">
        <f>S128*H128</f>
        <v>0</v>
      </c>
      <c r="AR128" s="137" t="s">
        <v>384</v>
      </c>
      <c r="AT128" s="137" t="s">
        <v>381</v>
      </c>
      <c r="AU128" s="137" t="s">
        <v>85</v>
      </c>
      <c r="AY128" s="15" t="s">
        <v>130</v>
      </c>
      <c r="BE128" s="138">
        <f>IF(N128="základní",J128,0)</f>
        <v>0</v>
      </c>
      <c r="BF128" s="138">
        <f>IF(N128="snížená",J128,0)</f>
        <v>0</v>
      </c>
      <c r="BG128" s="138">
        <f>IF(N128="zákl. přenesená",J128,0)</f>
        <v>0</v>
      </c>
      <c r="BH128" s="138">
        <f>IF(N128="sníž. přenesená",J128,0)</f>
        <v>0</v>
      </c>
      <c r="BI128" s="138">
        <f>IF(N128="nulová",J128,0)</f>
        <v>0</v>
      </c>
      <c r="BJ128" s="15" t="s">
        <v>83</v>
      </c>
      <c r="BK128" s="138">
        <f>ROUND(I128*H128,2)</f>
        <v>0</v>
      </c>
      <c r="BL128" s="15" t="s">
        <v>220</v>
      </c>
      <c r="BM128" s="137" t="s">
        <v>545</v>
      </c>
    </row>
    <row r="129" spans="2:65" s="1" customFormat="1" ht="16.5" customHeight="1">
      <c r="B129" s="126"/>
      <c r="C129" s="158" t="s">
        <v>142</v>
      </c>
      <c r="D129" s="158" t="s">
        <v>381</v>
      </c>
      <c r="E129" s="159" t="s">
        <v>546</v>
      </c>
      <c r="F129" s="160" t="s">
        <v>547</v>
      </c>
      <c r="G129" s="161" t="s">
        <v>193</v>
      </c>
      <c r="H129" s="162">
        <v>1</v>
      </c>
      <c r="I129" s="163"/>
      <c r="J129" s="163">
        <f>ROUND(I129*H129,2)</f>
        <v>0</v>
      </c>
      <c r="K129" s="160" t="s">
        <v>1</v>
      </c>
      <c r="L129" s="164"/>
      <c r="M129" s="165" t="s">
        <v>1</v>
      </c>
      <c r="N129" s="166" t="s">
        <v>40</v>
      </c>
      <c r="O129" s="135">
        <v>0</v>
      </c>
      <c r="P129" s="135">
        <f>O129*H129</f>
        <v>0</v>
      </c>
      <c r="Q129" s="135">
        <v>1.9000000000000001E-4</v>
      </c>
      <c r="R129" s="135">
        <f>Q129*H129</f>
        <v>1.9000000000000001E-4</v>
      </c>
      <c r="S129" s="135">
        <v>0</v>
      </c>
      <c r="T129" s="136">
        <f>S129*H129</f>
        <v>0</v>
      </c>
      <c r="AR129" s="137" t="s">
        <v>384</v>
      </c>
      <c r="AT129" s="137" t="s">
        <v>381</v>
      </c>
      <c r="AU129" s="137" t="s">
        <v>85</v>
      </c>
      <c r="AY129" s="15" t="s">
        <v>130</v>
      </c>
      <c r="BE129" s="138">
        <f>IF(N129="základní",J129,0)</f>
        <v>0</v>
      </c>
      <c r="BF129" s="138">
        <f>IF(N129="snížená",J129,0)</f>
        <v>0</v>
      </c>
      <c r="BG129" s="138">
        <f>IF(N129="zákl. přenesená",J129,0)</f>
        <v>0</v>
      </c>
      <c r="BH129" s="138">
        <f>IF(N129="sníž. přenesená",J129,0)</f>
        <v>0</v>
      </c>
      <c r="BI129" s="138">
        <f>IF(N129="nulová",J129,0)</f>
        <v>0</v>
      </c>
      <c r="BJ129" s="15" t="s">
        <v>83</v>
      </c>
      <c r="BK129" s="138">
        <f>ROUND(I129*H129,2)</f>
        <v>0</v>
      </c>
      <c r="BL129" s="15" t="s">
        <v>220</v>
      </c>
      <c r="BM129" s="137" t="s">
        <v>548</v>
      </c>
    </row>
    <row r="130" spans="2:65" s="1" customFormat="1" ht="16.5" customHeight="1">
      <c r="B130" s="126"/>
      <c r="C130" s="158" t="s">
        <v>148</v>
      </c>
      <c r="D130" s="158" t="s">
        <v>381</v>
      </c>
      <c r="E130" s="159" t="s">
        <v>549</v>
      </c>
      <c r="F130" s="160" t="s">
        <v>550</v>
      </c>
      <c r="G130" s="161" t="s">
        <v>136</v>
      </c>
      <c r="H130" s="162">
        <v>1</v>
      </c>
      <c r="I130" s="163"/>
      <c r="J130" s="163">
        <f>ROUND(I130*H130,2)</f>
        <v>0</v>
      </c>
      <c r="K130" s="160" t="s">
        <v>1</v>
      </c>
      <c r="L130" s="164"/>
      <c r="M130" s="165" t="s">
        <v>1</v>
      </c>
      <c r="N130" s="166" t="s">
        <v>40</v>
      </c>
      <c r="O130" s="135">
        <v>0</v>
      </c>
      <c r="P130" s="135">
        <f>O130*H130</f>
        <v>0</v>
      </c>
      <c r="Q130" s="135">
        <v>1.9000000000000001E-4</v>
      </c>
      <c r="R130" s="135">
        <f>Q130*H130</f>
        <v>1.9000000000000001E-4</v>
      </c>
      <c r="S130" s="135">
        <v>0</v>
      </c>
      <c r="T130" s="136">
        <f>S130*H130</f>
        <v>0</v>
      </c>
      <c r="AR130" s="137" t="s">
        <v>384</v>
      </c>
      <c r="AT130" s="137" t="s">
        <v>381</v>
      </c>
      <c r="AU130" s="137" t="s">
        <v>85</v>
      </c>
      <c r="AY130" s="15" t="s">
        <v>130</v>
      </c>
      <c r="BE130" s="138">
        <f>IF(N130="základní",J130,0)</f>
        <v>0</v>
      </c>
      <c r="BF130" s="138">
        <f>IF(N130="snížená",J130,0)</f>
        <v>0</v>
      </c>
      <c r="BG130" s="138">
        <f>IF(N130="zákl. přenesená",J130,0)</f>
        <v>0</v>
      </c>
      <c r="BH130" s="138">
        <f>IF(N130="sníž. přenesená",J130,0)</f>
        <v>0</v>
      </c>
      <c r="BI130" s="138">
        <f>IF(N130="nulová",J130,0)</f>
        <v>0</v>
      </c>
      <c r="BJ130" s="15" t="s">
        <v>83</v>
      </c>
      <c r="BK130" s="138">
        <f>ROUND(I130*H130,2)</f>
        <v>0</v>
      </c>
      <c r="BL130" s="15" t="s">
        <v>220</v>
      </c>
      <c r="BM130" s="137" t="s">
        <v>551</v>
      </c>
    </row>
    <row r="131" spans="2:65" s="1" customFormat="1" ht="16.5" customHeight="1">
      <c r="B131" s="126"/>
      <c r="C131" s="127" t="s">
        <v>129</v>
      </c>
      <c r="D131" s="127" t="s">
        <v>133</v>
      </c>
      <c r="E131" s="128" t="s">
        <v>552</v>
      </c>
      <c r="F131" s="129" t="s">
        <v>553</v>
      </c>
      <c r="G131" s="130" t="s">
        <v>136</v>
      </c>
      <c r="H131" s="131">
        <v>1</v>
      </c>
      <c r="I131" s="132"/>
      <c r="J131" s="132">
        <f>ROUND(I131*H131,2)</f>
        <v>0</v>
      </c>
      <c r="K131" s="129" t="s">
        <v>1</v>
      </c>
      <c r="L131" s="27"/>
      <c r="M131" s="133" t="s">
        <v>1</v>
      </c>
      <c r="N131" s="134" t="s">
        <v>40</v>
      </c>
      <c r="O131" s="135">
        <v>0</v>
      </c>
      <c r="P131" s="135">
        <f>O131*H131</f>
        <v>0</v>
      </c>
      <c r="Q131" s="135">
        <v>0</v>
      </c>
      <c r="R131" s="135">
        <f>Q131*H131</f>
        <v>0</v>
      </c>
      <c r="S131" s="135">
        <v>0</v>
      </c>
      <c r="T131" s="136">
        <f>S131*H131</f>
        <v>0</v>
      </c>
      <c r="AR131" s="137" t="s">
        <v>220</v>
      </c>
      <c r="AT131" s="137" t="s">
        <v>133</v>
      </c>
      <c r="AU131" s="137" t="s">
        <v>85</v>
      </c>
      <c r="AY131" s="15" t="s">
        <v>130</v>
      </c>
      <c r="BE131" s="138">
        <f>IF(N131="základní",J131,0)</f>
        <v>0</v>
      </c>
      <c r="BF131" s="138">
        <f>IF(N131="snížená",J131,0)</f>
        <v>0</v>
      </c>
      <c r="BG131" s="138">
        <f>IF(N131="zákl. přenesená",J131,0)</f>
        <v>0</v>
      </c>
      <c r="BH131" s="138">
        <f>IF(N131="sníž. přenesená",J131,0)</f>
        <v>0</v>
      </c>
      <c r="BI131" s="138">
        <f>IF(N131="nulová",J131,0)</f>
        <v>0</v>
      </c>
      <c r="BJ131" s="15" t="s">
        <v>83</v>
      </c>
      <c r="BK131" s="138">
        <f>ROUND(I131*H131,2)</f>
        <v>0</v>
      </c>
      <c r="BL131" s="15" t="s">
        <v>220</v>
      </c>
      <c r="BM131" s="137" t="s">
        <v>554</v>
      </c>
    </row>
    <row r="132" spans="2:65" s="11" customFormat="1" ht="22.9" customHeight="1">
      <c r="B132" s="115"/>
      <c r="D132" s="116" t="s">
        <v>74</v>
      </c>
      <c r="E132" s="124" t="s">
        <v>555</v>
      </c>
      <c r="F132" s="124" t="s">
        <v>556</v>
      </c>
      <c r="J132" s="125">
        <f>BK132</f>
        <v>0</v>
      </c>
      <c r="L132" s="115"/>
      <c r="M132" s="119"/>
      <c r="P132" s="120">
        <f>SUM(P133:P134)</f>
        <v>0</v>
      </c>
      <c r="R132" s="120">
        <f>SUM(R133:R134)</f>
        <v>1.9000000000000001E-4</v>
      </c>
      <c r="T132" s="121">
        <f>SUM(T133:T134)</f>
        <v>0</v>
      </c>
      <c r="AR132" s="116" t="s">
        <v>85</v>
      </c>
      <c r="AT132" s="122" t="s">
        <v>74</v>
      </c>
      <c r="AU132" s="122" t="s">
        <v>83</v>
      </c>
      <c r="AY132" s="116" t="s">
        <v>130</v>
      </c>
      <c r="BK132" s="123">
        <f>SUM(BK133:BK134)</f>
        <v>0</v>
      </c>
    </row>
    <row r="133" spans="2:65" s="1" customFormat="1" ht="16.5" customHeight="1">
      <c r="B133" s="126"/>
      <c r="C133" s="127" t="s">
        <v>156</v>
      </c>
      <c r="D133" s="127" t="s">
        <v>133</v>
      </c>
      <c r="E133" s="128" t="s">
        <v>557</v>
      </c>
      <c r="F133" s="129" t="s">
        <v>558</v>
      </c>
      <c r="G133" s="130" t="s">
        <v>193</v>
      </c>
      <c r="H133" s="131">
        <v>1</v>
      </c>
      <c r="I133" s="132"/>
      <c r="J133" s="132">
        <f>ROUND(I133*H133,2)</f>
        <v>0</v>
      </c>
      <c r="K133" s="129" t="s">
        <v>1</v>
      </c>
      <c r="L133" s="27"/>
      <c r="M133" s="133" t="s">
        <v>1</v>
      </c>
      <c r="N133" s="134" t="s">
        <v>40</v>
      </c>
      <c r="O133" s="135">
        <v>0</v>
      </c>
      <c r="P133" s="135">
        <f>O133*H133</f>
        <v>0</v>
      </c>
      <c r="Q133" s="135">
        <v>0</v>
      </c>
      <c r="R133" s="135">
        <f>Q133*H133</f>
        <v>0</v>
      </c>
      <c r="S133" s="135">
        <v>0</v>
      </c>
      <c r="T133" s="136">
        <f>S133*H133</f>
        <v>0</v>
      </c>
      <c r="AR133" s="137" t="s">
        <v>220</v>
      </c>
      <c r="AT133" s="137" t="s">
        <v>133</v>
      </c>
      <c r="AU133" s="137" t="s">
        <v>85</v>
      </c>
      <c r="AY133" s="15" t="s">
        <v>130</v>
      </c>
      <c r="BE133" s="138">
        <f>IF(N133="základní",J133,0)</f>
        <v>0</v>
      </c>
      <c r="BF133" s="138">
        <f>IF(N133="snížená",J133,0)</f>
        <v>0</v>
      </c>
      <c r="BG133" s="138">
        <f>IF(N133="zákl. přenesená",J133,0)</f>
        <v>0</v>
      </c>
      <c r="BH133" s="138">
        <f>IF(N133="sníž. přenesená",J133,0)</f>
        <v>0</v>
      </c>
      <c r="BI133" s="138">
        <f>IF(N133="nulová",J133,0)</f>
        <v>0</v>
      </c>
      <c r="BJ133" s="15" t="s">
        <v>83</v>
      </c>
      <c r="BK133" s="138">
        <f>ROUND(I133*H133,2)</f>
        <v>0</v>
      </c>
      <c r="BL133" s="15" t="s">
        <v>220</v>
      </c>
      <c r="BM133" s="137" t="s">
        <v>559</v>
      </c>
    </row>
    <row r="134" spans="2:65" s="1" customFormat="1" ht="16.5" customHeight="1">
      <c r="B134" s="126"/>
      <c r="C134" s="158" t="s">
        <v>160</v>
      </c>
      <c r="D134" s="158" t="s">
        <v>381</v>
      </c>
      <c r="E134" s="159" t="s">
        <v>560</v>
      </c>
      <c r="F134" s="160" t="s">
        <v>561</v>
      </c>
      <c r="G134" s="161" t="s">
        <v>193</v>
      </c>
      <c r="H134" s="162">
        <v>1</v>
      </c>
      <c r="I134" s="163"/>
      <c r="J134" s="163">
        <f>ROUND(I134*H134,2)</f>
        <v>0</v>
      </c>
      <c r="K134" s="160" t="s">
        <v>1</v>
      </c>
      <c r="L134" s="164"/>
      <c r="M134" s="165" t="s">
        <v>1</v>
      </c>
      <c r="N134" s="166" t="s">
        <v>40</v>
      </c>
      <c r="O134" s="135">
        <v>0</v>
      </c>
      <c r="P134" s="135">
        <f>O134*H134</f>
        <v>0</v>
      </c>
      <c r="Q134" s="135">
        <v>1.9000000000000001E-4</v>
      </c>
      <c r="R134" s="135">
        <f>Q134*H134</f>
        <v>1.9000000000000001E-4</v>
      </c>
      <c r="S134" s="135">
        <v>0</v>
      </c>
      <c r="T134" s="136">
        <f>S134*H134</f>
        <v>0</v>
      </c>
      <c r="AR134" s="137" t="s">
        <v>384</v>
      </c>
      <c r="AT134" s="137" t="s">
        <v>381</v>
      </c>
      <c r="AU134" s="137" t="s">
        <v>85</v>
      </c>
      <c r="AY134" s="15" t="s">
        <v>130</v>
      </c>
      <c r="BE134" s="138">
        <f>IF(N134="základní",J134,0)</f>
        <v>0</v>
      </c>
      <c r="BF134" s="138">
        <f>IF(N134="snížená",J134,0)</f>
        <v>0</v>
      </c>
      <c r="BG134" s="138">
        <f>IF(N134="zákl. přenesená",J134,0)</f>
        <v>0</v>
      </c>
      <c r="BH134" s="138">
        <f>IF(N134="sníž. přenesená",J134,0)</f>
        <v>0</v>
      </c>
      <c r="BI134" s="138">
        <f>IF(N134="nulová",J134,0)</f>
        <v>0</v>
      </c>
      <c r="BJ134" s="15" t="s">
        <v>83</v>
      </c>
      <c r="BK134" s="138">
        <f>ROUND(I134*H134,2)</f>
        <v>0</v>
      </c>
      <c r="BL134" s="15" t="s">
        <v>220</v>
      </c>
      <c r="BM134" s="137" t="s">
        <v>562</v>
      </c>
    </row>
    <row r="135" spans="2:65" s="11" customFormat="1" ht="22.9" customHeight="1">
      <c r="B135" s="115"/>
      <c r="D135" s="116" t="s">
        <v>74</v>
      </c>
      <c r="E135" s="124" t="s">
        <v>563</v>
      </c>
      <c r="F135" s="124" t="s">
        <v>564</v>
      </c>
      <c r="J135" s="125">
        <f>BK135</f>
        <v>0</v>
      </c>
      <c r="L135" s="115"/>
      <c r="M135" s="119"/>
      <c r="P135" s="120">
        <f>SUM(P136:P141)</f>
        <v>0</v>
      </c>
      <c r="R135" s="120">
        <f>SUM(R136:R141)</f>
        <v>1.444E-2</v>
      </c>
      <c r="T135" s="121">
        <f>SUM(T136:T141)</f>
        <v>0</v>
      </c>
      <c r="AR135" s="116" t="s">
        <v>85</v>
      </c>
      <c r="AT135" s="122" t="s">
        <v>74</v>
      </c>
      <c r="AU135" s="122" t="s">
        <v>83</v>
      </c>
      <c r="AY135" s="116" t="s">
        <v>130</v>
      </c>
      <c r="BK135" s="123">
        <f>SUM(BK136:BK141)</f>
        <v>0</v>
      </c>
    </row>
    <row r="136" spans="2:65" s="1" customFormat="1" ht="16.5" customHeight="1">
      <c r="B136" s="126"/>
      <c r="C136" s="127" t="s">
        <v>164</v>
      </c>
      <c r="D136" s="127" t="s">
        <v>133</v>
      </c>
      <c r="E136" s="128" t="s">
        <v>565</v>
      </c>
      <c r="F136" s="129" t="s">
        <v>566</v>
      </c>
      <c r="G136" s="130" t="s">
        <v>262</v>
      </c>
      <c r="H136" s="131">
        <v>57</v>
      </c>
      <c r="I136" s="132"/>
      <c r="J136" s="132">
        <f t="shared" ref="J136:J141" si="0">ROUND(I136*H136,2)</f>
        <v>0</v>
      </c>
      <c r="K136" s="129" t="s">
        <v>1</v>
      </c>
      <c r="L136" s="27"/>
      <c r="M136" s="133" t="s">
        <v>1</v>
      </c>
      <c r="N136" s="134" t="s">
        <v>40</v>
      </c>
      <c r="O136" s="135">
        <v>0</v>
      </c>
      <c r="P136" s="135">
        <f t="shared" ref="P136:P141" si="1">O136*H136</f>
        <v>0</v>
      </c>
      <c r="Q136" s="135">
        <v>0</v>
      </c>
      <c r="R136" s="135">
        <f t="shared" ref="R136:R141" si="2">Q136*H136</f>
        <v>0</v>
      </c>
      <c r="S136" s="135">
        <v>0</v>
      </c>
      <c r="T136" s="136">
        <f t="shared" ref="T136:T141" si="3">S136*H136</f>
        <v>0</v>
      </c>
      <c r="AR136" s="137" t="s">
        <v>220</v>
      </c>
      <c r="AT136" s="137" t="s">
        <v>133</v>
      </c>
      <c r="AU136" s="137" t="s">
        <v>85</v>
      </c>
      <c r="AY136" s="15" t="s">
        <v>130</v>
      </c>
      <c r="BE136" s="138">
        <f t="shared" ref="BE136:BE141" si="4">IF(N136="základní",J136,0)</f>
        <v>0</v>
      </c>
      <c r="BF136" s="138">
        <f t="shared" ref="BF136:BF141" si="5">IF(N136="snížená",J136,0)</f>
        <v>0</v>
      </c>
      <c r="BG136" s="138">
        <f t="shared" ref="BG136:BG141" si="6">IF(N136="zákl. přenesená",J136,0)</f>
        <v>0</v>
      </c>
      <c r="BH136" s="138">
        <f t="shared" ref="BH136:BH141" si="7">IF(N136="sníž. přenesená",J136,0)</f>
        <v>0</v>
      </c>
      <c r="BI136" s="138">
        <f t="shared" ref="BI136:BI141" si="8">IF(N136="nulová",J136,0)</f>
        <v>0</v>
      </c>
      <c r="BJ136" s="15" t="s">
        <v>83</v>
      </c>
      <c r="BK136" s="138">
        <f t="shared" ref="BK136:BK141" si="9">ROUND(I136*H136,2)</f>
        <v>0</v>
      </c>
      <c r="BL136" s="15" t="s">
        <v>220</v>
      </c>
      <c r="BM136" s="137" t="s">
        <v>567</v>
      </c>
    </row>
    <row r="137" spans="2:65" s="1" customFormat="1" ht="16.5" customHeight="1">
      <c r="B137" s="126"/>
      <c r="C137" s="158" t="s">
        <v>170</v>
      </c>
      <c r="D137" s="158" t="s">
        <v>381</v>
      </c>
      <c r="E137" s="159" t="s">
        <v>568</v>
      </c>
      <c r="F137" s="160" t="s">
        <v>569</v>
      </c>
      <c r="G137" s="161" t="s">
        <v>262</v>
      </c>
      <c r="H137" s="162">
        <v>30</v>
      </c>
      <c r="I137" s="163"/>
      <c r="J137" s="163">
        <f t="shared" si="0"/>
        <v>0</v>
      </c>
      <c r="K137" s="160" t="s">
        <v>1</v>
      </c>
      <c r="L137" s="164"/>
      <c r="M137" s="165" t="s">
        <v>1</v>
      </c>
      <c r="N137" s="166" t="s">
        <v>40</v>
      </c>
      <c r="O137" s="135">
        <v>0</v>
      </c>
      <c r="P137" s="135">
        <f t="shared" si="1"/>
        <v>0</v>
      </c>
      <c r="Q137" s="135">
        <v>1.9000000000000001E-4</v>
      </c>
      <c r="R137" s="135">
        <f t="shared" si="2"/>
        <v>5.7000000000000002E-3</v>
      </c>
      <c r="S137" s="135">
        <v>0</v>
      </c>
      <c r="T137" s="136">
        <f t="shared" si="3"/>
        <v>0</v>
      </c>
      <c r="AR137" s="137" t="s">
        <v>384</v>
      </c>
      <c r="AT137" s="137" t="s">
        <v>381</v>
      </c>
      <c r="AU137" s="137" t="s">
        <v>85</v>
      </c>
      <c r="AY137" s="15" t="s">
        <v>130</v>
      </c>
      <c r="BE137" s="138">
        <f t="shared" si="4"/>
        <v>0</v>
      </c>
      <c r="BF137" s="138">
        <f t="shared" si="5"/>
        <v>0</v>
      </c>
      <c r="BG137" s="138">
        <f t="shared" si="6"/>
        <v>0</v>
      </c>
      <c r="BH137" s="138">
        <f t="shared" si="7"/>
        <v>0</v>
      </c>
      <c r="BI137" s="138">
        <f t="shared" si="8"/>
        <v>0</v>
      </c>
      <c r="BJ137" s="15" t="s">
        <v>83</v>
      </c>
      <c r="BK137" s="138">
        <f t="shared" si="9"/>
        <v>0</v>
      </c>
      <c r="BL137" s="15" t="s">
        <v>220</v>
      </c>
      <c r="BM137" s="137" t="s">
        <v>570</v>
      </c>
    </row>
    <row r="138" spans="2:65" s="1" customFormat="1" ht="16.5" customHeight="1">
      <c r="B138" s="126"/>
      <c r="C138" s="158" t="s">
        <v>230</v>
      </c>
      <c r="D138" s="158" t="s">
        <v>381</v>
      </c>
      <c r="E138" s="159" t="s">
        <v>571</v>
      </c>
      <c r="F138" s="160" t="s">
        <v>572</v>
      </c>
      <c r="G138" s="161" t="s">
        <v>262</v>
      </c>
      <c r="H138" s="162">
        <v>27</v>
      </c>
      <c r="I138" s="163"/>
      <c r="J138" s="163">
        <f t="shared" si="0"/>
        <v>0</v>
      </c>
      <c r="K138" s="160" t="s">
        <v>1</v>
      </c>
      <c r="L138" s="164"/>
      <c r="M138" s="165" t="s">
        <v>1</v>
      </c>
      <c r="N138" s="166" t="s">
        <v>40</v>
      </c>
      <c r="O138" s="135">
        <v>0</v>
      </c>
      <c r="P138" s="135">
        <f t="shared" si="1"/>
        <v>0</v>
      </c>
      <c r="Q138" s="135">
        <v>1.9000000000000001E-4</v>
      </c>
      <c r="R138" s="135">
        <f t="shared" si="2"/>
        <v>5.13E-3</v>
      </c>
      <c r="S138" s="135">
        <v>0</v>
      </c>
      <c r="T138" s="136">
        <f t="shared" si="3"/>
        <v>0</v>
      </c>
      <c r="AR138" s="137" t="s">
        <v>384</v>
      </c>
      <c r="AT138" s="137" t="s">
        <v>381</v>
      </c>
      <c r="AU138" s="137" t="s">
        <v>85</v>
      </c>
      <c r="AY138" s="15" t="s">
        <v>130</v>
      </c>
      <c r="BE138" s="138">
        <f t="shared" si="4"/>
        <v>0</v>
      </c>
      <c r="BF138" s="138">
        <f t="shared" si="5"/>
        <v>0</v>
      </c>
      <c r="BG138" s="138">
        <f t="shared" si="6"/>
        <v>0</v>
      </c>
      <c r="BH138" s="138">
        <f t="shared" si="7"/>
        <v>0</v>
      </c>
      <c r="BI138" s="138">
        <f t="shared" si="8"/>
        <v>0</v>
      </c>
      <c r="BJ138" s="15" t="s">
        <v>83</v>
      </c>
      <c r="BK138" s="138">
        <f t="shared" si="9"/>
        <v>0</v>
      </c>
      <c r="BL138" s="15" t="s">
        <v>220</v>
      </c>
      <c r="BM138" s="137" t="s">
        <v>573</v>
      </c>
    </row>
    <row r="139" spans="2:65" s="1" customFormat="1" ht="16.5" customHeight="1">
      <c r="B139" s="126"/>
      <c r="C139" s="127" t="s">
        <v>236</v>
      </c>
      <c r="D139" s="127" t="s">
        <v>133</v>
      </c>
      <c r="E139" s="128" t="s">
        <v>574</v>
      </c>
      <c r="F139" s="129" t="s">
        <v>575</v>
      </c>
      <c r="G139" s="130" t="s">
        <v>262</v>
      </c>
      <c r="H139" s="131">
        <v>19</v>
      </c>
      <c r="I139" s="132"/>
      <c r="J139" s="132">
        <f t="shared" si="0"/>
        <v>0</v>
      </c>
      <c r="K139" s="129" t="s">
        <v>1</v>
      </c>
      <c r="L139" s="27"/>
      <c r="M139" s="133" t="s">
        <v>1</v>
      </c>
      <c r="N139" s="134" t="s">
        <v>40</v>
      </c>
      <c r="O139" s="135">
        <v>0</v>
      </c>
      <c r="P139" s="135">
        <f t="shared" si="1"/>
        <v>0</v>
      </c>
      <c r="Q139" s="135">
        <v>0</v>
      </c>
      <c r="R139" s="135">
        <f t="shared" si="2"/>
        <v>0</v>
      </c>
      <c r="S139" s="135">
        <v>0</v>
      </c>
      <c r="T139" s="136">
        <f t="shared" si="3"/>
        <v>0</v>
      </c>
      <c r="AR139" s="137" t="s">
        <v>220</v>
      </c>
      <c r="AT139" s="137" t="s">
        <v>133</v>
      </c>
      <c r="AU139" s="137" t="s">
        <v>85</v>
      </c>
      <c r="AY139" s="15" t="s">
        <v>130</v>
      </c>
      <c r="BE139" s="138">
        <f t="shared" si="4"/>
        <v>0</v>
      </c>
      <c r="BF139" s="138">
        <f t="shared" si="5"/>
        <v>0</v>
      </c>
      <c r="BG139" s="138">
        <f t="shared" si="6"/>
        <v>0</v>
      </c>
      <c r="BH139" s="138">
        <f t="shared" si="7"/>
        <v>0</v>
      </c>
      <c r="BI139" s="138">
        <f t="shared" si="8"/>
        <v>0</v>
      </c>
      <c r="BJ139" s="15" t="s">
        <v>83</v>
      </c>
      <c r="BK139" s="138">
        <f t="shared" si="9"/>
        <v>0</v>
      </c>
      <c r="BL139" s="15" t="s">
        <v>220</v>
      </c>
      <c r="BM139" s="137" t="s">
        <v>576</v>
      </c>
    </row>
    <row r="140" spans="2:65" s="1" customFormat="1" ht="16.5" customHeight="1">
      <c r="B140" s="126"/>
      <c r="C140" s="158" t="s">
        <v>246</v>
      </c>
      <c r="D140" s="158" t="s">
        <v>381</v>
      </c>
      <c r="E140" s="159" t="s">
        <v>577</v>
      </c>
      <c r="F140" s="160" t="s">
        <v>578</v>
      </c>
      <c r="G140" s="161" t="s">
        <v>262</v>
      </c>
      <c r="H140" s="162">
        <v>15</v>
      </c>
      <c r="I140" s="163"/>
      <c r="J140" s="163">
        <f t="shared" si="0"/>
        <v>0</v>
      </c>
      <c r="K140" s="160" t="s">
        <v>1</v>
      </c>
      <c r="L140" s="164"/>
      <c r="M140" s="165" t="s">
        <v>1</v>
      </c>
      <c r="N140" s="166" t="s">
        <v>40</v>
      </c>
      <c r="O140" s="135">
        <v>0</v>
      </c>
      <c r="P140" s="135">
        <f t="shared" si="1"/>
        <v>0</v>
      </c>
      <c r="Q140" s="135">
        <v>1.9000000000000001E-4</v>
      </c>
      <c r="R140" s="135">
        <f t="shared" si="2"/>
        <v>2.8500000000000001E-3</v>
      </c>
      <c r="S140" s="135">
        <v>0</v>
      </c>
      <c r="T140" s="136">
        <f t="shared" si="3"/>
        <v>0</v>
      </c>
      <c r="AR140" s="137" t="s">
        <v>384</v>
      </c>
      <c r="AT140" s="137" t="s">
        <v>381</v>
      </c>
      <c r="AU140" s="137" t="s">
        <v>85</v>
      </c>
      <c r="AY140" s="15" t="s">
        <v>130</v>
      </c>
      <c r="BE140" s="138">
        <f t="shared" si="4"/>
        <v>0</v>
      </c>
      <c r="BF140" s="138">
        <f t="shared" si="5"/>
        <v>0</v>
      </c>
      <c r="BG140" s="138">
        <f t="shared" si="6"/>
        <v>0</v>
      </c>
      <c r="BH140" s="138">
        <f t="shared" si="7"/>
        <v>0</v>
      </c>
      <c r="BI140" s="138">
        <f t="shared" si="8"/>
        <v>0</v>
      </c>
      <c r="BJ140" s="15" t="s">
        <v>83</v>
      </c>
      <c r="BK140" s="138">
        <f t="shared" si="9"/>
        <v>0</v>
      </c>
      <c r="BL140" s="15" t="s">
        <v>220</v>
      </c>
      <c r="BM140" s="137" t="s">
        <v>579</v>
      </c>
    </row>
    <row r="141" spans="2:65" s="1" customFormat="1" ht="16.5" customHeight="1">
      <c r="B141" s="126"/>
      <c r="C141" s="158" t="s">
        <v>250</v>
      </c>
      <c r="D141" s="158" t="s">
        <v>381</v>
      </c>
      <c r="E141" s="159" t="s">
        <v>580</v>
      </c>
      <c r="F141" s="160" t="s">
        <v>581</v>
      </c>
      <c r="G141" s="161" t="s">
        <v>262</v>
      </c>
      <c r="H141" s="162">
        <v>4</v>
      </c>
      <c r="I141" s="163"/>
      <c r="J141" s="163">
        <f t="shared" si="0"/>
        <v>0</v>
      </c>
      <c r="K141" s="160" t="s">
        <v>1</v>
      </c>
      <c r="L141" s="164"/>
      <c r="M141" s="165" t="s">
        <v>1</v>
      </c>
      <c r="N141" s="166" t="s">
        <v>40</v>
      </c>
      <c r="O141" s="135">
        <v>0</v>
      </c>
      <c r="P141" s="135">
        <f t="shared" si="1"/>
        <v>0</v>
      </c>
      <c r="Q141" s="135">
        <v>1.9000000000000001E-4</v>
      </c>
      <c r="R141" s="135">
        <f t="shared" si="2"/>
        <v>7.6000000000000004E-4</v>
      </c>
      <c r="S141" s="135">
        <v>0</v>
      </c>
      <c r="T141" s="136">
        <f t="shared" si="3"/>
        <v>0</v>
      </c>
      <c r="AR141" s="137" t="s">
        <v>384</v>
      </c>
      <c r="AT141" s="137" t="s">
        <v>381</v>
      </c>
      <c r="AU141" s="137" t="s">
        <v>85</v>
      </c>
      <c r="AY141" s="15" t="s">
        <v>130</v>
      </c>
      <c r="BE141" s="138">
        <f t="shared" si="4"/>
        <v>0</v>
      </c>
      <c r="BF141" s="138">
        <f t="shared" si="5"/>
        <v>0</v>
      </c>
      <c r="BG141" s="138">
        <f t="shared" si="6"/>
        <v>0</v>
      </c>
      <c r="BH141" s="138">
        <f t="shared" si="7"/>
        <v>0</v>
      </c>
      <c r="BI141" s="138">
        <f t="shared" si="8"/>
        <v>0</v>
      </c>
      <c r="BJ141" s="15" t="s">
        <v>83</v>
      </c>
      <c r="BK141" s="138">
        <f t="shared" si="9"/>
        <v>0</v>
      </c>
      <c r="BL141" s="15" t="s">
        <v>220</v>
      </c>
      <c r="BM141" s="137" t="s">
        <v>582</v>
      </c>
    </row>
    <row r="142" spans="2:65" s="11" customFormat="1" ht="22.9" customHeight="1">
      <c r="B142" s="115"/>
      <c r="D142" s="116" t="s">
        <v>74</v>
      </c>
      <c r="E142" s="124" t="s">
        <v>583</v>
      </c>
      <c r="F142" s="124" t="s">
        <v>584</v>
      </c>
      <c r="J142" s="125">
        <f>BK142</f>
        <v>0</v>
      </c>
      <c r="L142" s="115"/>
      <c r="M142" s="119"/>
      <c r="P142" s="120">
        <f>SUM(P143:P145)</f>
        <v>0</v>
      </c>
      <c r="R142" s="120">
        <f>SUM(R143:R145)</f>
        <v>3.8000000000000002E-4</v>
      </c>
      <c r="T142" s="121">
        <f>SUM(T143:T145)</f>
        <v>0</v>
      </c>
      <c r="AR142" s="116" t="s">
        <v>85</v>
      </c>
      <c r="AT142" s="122" t="s">
        <v>74</v>
      </c>
      <c r="AU142" s="122" t="s">
        <v>83</v>
      </c>
      <c r="AY142" s="116" t="s">
        <v>130</v>
      </c>
      <c r="BK142" s="123">
        <f>SUM(BK143:BK145)</f>
        <v>0</v>
      </c>
    </row>
    <row r="143" spans="2:65" s="1" customFormat="1" ht="16.5" customHeight="1">
      <c r="B143" s="126"/>
      <c r="C143" s="127" t="s">
        <v>256</v>
      </c>
      <c r="D143" s="127" t="s">
        <v>133</v>
      </c>
      <c r="E143" s="128" t="s">
        <v>585</v>
      </c>
      <c r="F143" s="129" t="s">
        <v>586</v>
      </c>
      <c r="G143" s="130" t="s">
        <v>193</v>
      </c>
      <c r="H143" s="131">
        <v>2</v>
      </c>
      <c r="I143" s="132"/>
      <c r="J143" s="132">
        <f>ROUND(I143*H143,2)</f>
        <v>0</v>
      </c>
      <c r="K143" s="129" t="s">
        <v>1</v>
      </c>
      <c r="L143" s="27"/>
      <c r="M143" s="133" t="s">
        <v>1</v>
      </c>
      <c r="N143" s="134" t="s">
        <v>40</v>
      </c>
      <c r="O143" s="135">
        <v>0</v>
      </c>
      <c r="P143" s="135">
        <f>O143*H143</f>
        <v>0</v>
      </c>
      <c r="Q143" s="135">
        <v>0</v>
      </c>
      <c r="R143" s="135">
        <f>Q143*H143</f>
        <v>0</v>
      </c>
      <c r="S143" s="135">
        <v>0</v>
      </c>
      <c r="T143" s="136">
        <f>S143*H143</f>
        <v>0</v>
      </c>
      <c r="AR143" s="137" t="s">
        <v>220</v>
      </c>
      <c r="AT143" s="137" t="s">
        <v>133</v>
      </c>
      <c r="AU143" s="137" t="s">
        <v>85</v>
      </c>
      <c r="AY143" s="15" t="s">
        <v>130</v>
      </c>
      <c r="BE143" s="138">
        <f>IF(N143="základní",J143,0)</f>
        <v>0</v>
      </c>
      <c r="BF143" s="138">
        <f>IF(N143="snížená",J143,0)</f>
        <v>0</v>
      </c>
      <c r="BG143" s="138">
        <f>IF(N143="zákl. přenesená",J143,0)</f>
        <v>0</v>
      </c>
      <c r="BH143" s="138">
        <f>IF(N143="sníž. přenesená",J143,0)</f>
        <v>0</v>
      </c>
      <c r="BI143" s="138">
        <f>IF(N143="nulová",J143,0)</f>
        <v>0</v>
      </c>
      <c r="BJ143" s="15" t="s">
        <v>83</v>
      </c>
      <c r="BK143" s="138">
        <f>ROUND(I143*H143,2)</f>
        <v>0</v>
      </c>
      <c r="BL143" s="15" t="s">
        <v>220</v>
      </c>
      <c r="BM143" s="137" t="s">
        <v>587</v>
      </c>
    </row>
    <row r="144" spans="2:65" s="1" customFormat="1" ht="16.5" customHeight="1">
      <c r="B144" s="126"/>
      <c r="C144" s="158" t="s">
        <v>8</v>
      </c>
      <c r="D144" s="158" t="s">
        <v>381</v>
      </c>
      <c r="E144" s="159" t="s">
        <v>588</v>
      </c>
      <c r="F144" s="160" t="s">
        <v>589</v>
      </c>
      <c r="G144" s="161" t="s">
        <v>193</v>
      </c>
      <c r="H144" s="162">
        <v>2</v>
      </c>
      <c r="I144" s="163"/>
      <c r="J144" s="163">
        <f>ROUND(I144*H144,2)</f>
        <v>0</v>
      </c>
      <c r="K144" s="160" t="s">
        <v>1</v>
      </c>
      <c r="L144" s="164"/>
      <c r="M144" s="165" t="s">
        <v>1</v>
      </c>
      <c r="N144" s="166" t="s">
        <v>40</v>
      </c>
      <c r="O144" s="135">
        <v>0</v>
      </c>
      <c r="P144" s="135">
        <f>O144*H144</f>
        <v>0</v>
      </c>
      <c r="Q144" s="135">
        <v>1.9000000000000001E-4</v>
      </c>
      <c r="R144" s="135">
        <f>Q144*H144</f>
        <v>3.8000000000000002E-4</v>
      </c>
      <c r="S144" s="135">
        <v>0</v>
      </c>
      <c r="T144" s="136">
        <f>S144*H144</f>
        <v>0</v>
      </c>
      <c r="AR144" s="137" t="s">
        <v>384</v>
      </c>
      <c r="AT144" s="137" t="s">
        <v>381</v>
      </c>
      <c r="AU144" s="137" t="s">
        <v>85</v>
      </c>
      <c r="AY144" s="15" t="s">
        <v>130</v>
      </c>
      <c r="BE144" s="138">
        <f>IF(N144="základní",J144,0)</f>
        <v>0</v>
      </c>
      <c r="BF144" s="138">
        <f>IF(N144="snížená",J144,0)</f>
        <v>0</v>
      </c>
      <c r="BG144" s="138">
        <f>IF(N144="zákl. přenesená",J144,0)</f>
        <v>0</v>
      </c>
      <c r="BH144" s="138">
        <f>IF(N144="sníž. přenesená",J144,0)</f>
        <v>0</v>
      </c>
      <c r="BI144" s="138">
        <f>IF(N144="nulová",J144,0)</f>
        <v>0</v>
      </c>
      <c r="BJ144" s="15" t="s">
        <v>83</v>
      </c>
      <c r="BK144" s="138">
        <f>ROUND(I144*H144,2)</f>
        <v>0</v>
      </c>
      <c r="BL144" s="15" t="s">
        <v>220</v>
      </c>
      <c r="BM144" s="137" t="s">
        <v>590</v>
      </c>
    </row>
    <row r="145" spans="2:65" s="1" customFormat="1" ht="16.5" customHeight="1">
      <c r="B145" s="126"/>
      <c r="C145" s="127" t="s">
        <v>220</v>
      </c>
      <c r="D145" s="127" t="s">
        <v>133</v>
      </c>
      <c r="E145" s="128" t="s">
        <v>591</v>
      </c>
      <c r="F145" s="129" t="s">
        <v>592</v>
      </c>
      <c r="G145" s="130" t="s">
        <v>262</v>
      </c>
      <c r="H145" s="131">
        <v>1</v>
      </c>
      <c r="I145" s="132"/>
      <c r="J145" s="132">
        <f>ROUND(I145*H145,2)</f>
        <v>0</v>
      </c>
      <c r="K145" s="129" t="s">
        <v>1</v>
      </c>
      <c r="L145" s="27"/>
      <c r="M145" s="133" t="s">
        <v>1</v>
      </c>
      <c r="N145" s="134" t="s">
        <v>40</v>
      </c>
      <c r="O145" s="135">
        <v>0</v>
      </c>
      <c r="P145" s="135">
        <f>O145*H145</f>
        <v>0</v>
      </c>
      <c r="Q145" s="135">
        <v>0</v>
      </c>
      <c r="R145" s="135">
        <f>Q145*H145</f>
        <v>0</v>
      </c>
      <c r="S145" s="135">
        <v>0</v>
      </c>
      <c r="T145" s="136">
        <f>S145*H145</f>
        <v>0</v>
      </c>
      <c r="AR145" s="137" t="s">
        <v>220</v>
      </c>
      <c r="AT145" s="137" t="s">
        <v>133</v>
      </c>
      <c r="AU145" s="137" t="s">
        <v>85</v>
      </c>
      <c r="AY145" s="15" t="s">
        <v>130</v>
      </c>
      <c r="BE145" s="138">
        <f>IF(N145="základní",J145,0)</f>
        <v>0</v>
      </c>
      <c r="BF145" s="138">
        <f>IF(N145="snížená",J145,0)</f>
        <v>0</v>
      </c>
      <c r="BG145" s="138">
        <f>IF(N145="zákl. přenesená",J145,0)</f>
        <v>0</v>
      </c>
      <c r="BH145" s="138">
        <f>IF(N145="sníž. přenesená",J145,0)</f>
        <v>0</v>
      </c>
      <c r="BI145" s="138">
        <f>IF(N145="nulová",J145,0)</f>
        <v>0</v>
      </c>
      <c r="BJ145" s="15" t="s">
        <v>83</v>
      </c>
      <c r="BK145" s="138">
        <f>ROUND(I145*H145,2)</f>
        <v>0</v>
      </c>
      <c r="BL145" s="15" t="s">
        <v>220</v>
      </c>
      <c r="BM145" s="137" t="s">
        <v>593</v>
      </c>
    </row>
    <row r="146" spans="2:65" s="11" customFormat="1" ht="22.9" customHeight="1">
      <c r="B146" s="115"/>
      <c r="D146" s="116" t="s">
        <v>74</v>
      </c>
      <c r="E146" s="124" t="s">
        <v>594</v>
      </c>
      <c r="F146" s="124" t="s">
        <v>595</v>
      </c>
      <c r="J146" s="125">
        <f>BK146</f>
        <v>0</v>
      </c>
      <c r="L146" s="115"/>
      <c r="M146" s="119"/>
      <c r="P146" s="120">
        <f>SUM(P147:P149)</f>
        <v>0</v>
      </c>
      <c r="R146" s="120">
        <f>SUM(R147:R149)</f>
        <v>1.9000000000000001E-4</v>
      </c>
      <c r="T146" s="121">
        <f>SUM(T147:T149)</f>
        <v>0</v>
      </c>
      <c r="AR146" s="116" t="s">
        <v>85</v>
      </c>
      <c r="AT146" s="122" t="s">
        <v>74</v>
      </c>
      <c r="AU146" s="122" t="s">
        <v>83</v>
      </c>
      <c r="AY146" s="116" t="s">
        <v>130</v>
      </c>
      <c r="BK146" s="123">
        <f>SUM(BK147:BK149)</f>
        <v>0</v>
      </c>
    </row>
    <row r="147" spans="2:65" s="1" customFormat="1" ht="16.5" customHeight="1">
      <c r="B147" s="126"/>
      <c r="C147" s="127" t="s">
        <v>329</v>
      </c>
      <c r="D147" s="127" t="s">
        <v>133</v>
      </c>
      <c r="E147" s="128" t="s">
        <v>596</v>
      </c>
      <c r="F147" s="129" t="s">
        <v>597</v>
      </c>
      <c r="G147" s="130" t="s">
        <v>193</v>
      </c>
      <c r="H147" s="131">
        <v>1</v>
      </c>
      <c r="I147" s="132"/>
      <c r="J147" s="132">
        <f>ROUND(I147*H147,2)</f>
        <v>0</v>
      </c>
      <c r="K147" s="129" t="s">
        <v>1</v>
      </c>
      <c r="L147" s="27"/>
      <c r="M147" s="133" t="s">
        <v>1</v>
      </c>
      <c r="N147" s="134" t="s">
        <v>40</v>
      </c>
      <c r="O147" s="135">
        <v>0</v>
      </c>
      <c r="P147" s="135">
        <f>O147*H147</f>
        <v>0</v>
      </c>
      <c r="Q147" s="135">
        <v>0</v>
      </c>
      <c r="R147" s="135">
        <f>Q147*H147</f>
        <v>0</v>
      </c>
      <c r="S147" s="135">
        <v>0</v>
      </c>
      <c r="T147" s="136">
        <f>S147*H147</f>
        <v>0</v>
      </c>
      <c r="AR147" s="137" t="s">
        <v>220</v>
      </c>
      <c r="AT147" s="137" t="s">
        <v>133</v>
      </c>
      <c r="AU147" s="137" t="s">
        <v>85</v>
      </c>
      <c r="AY147" s="15" t="s">
        <v>130</v>
      </c>
      <c r="BE147" s="138">
        <f>IF(N147="základní",J147,0)</f>
        <v>0</v>
      </c>
      <c r="BF147" s="138">
        <f>IF(N147="snížená",J147,0)</f>
        <v>0</v>
      </c>
      <c r="BG147" s="138">
        <f>IF(N147="zákl. přenesená",J147,0)</f>
        <v>0</v>
      </c>
      <c r="BH147" s="138">
        <f>IF(N147="sníž. přenesená",J147,0)</f>
        <v>0</v>
      </c>
      <c r="BI147" s="138">
        <f>IF(N147="nulová",J147,0)</f>
        <v>0</v>
      </c>
      <c r="BJ147" s="15" t="s">
        <v>83</v>
      </c>
      <c r="BK147" s="138">
        <f>ROUND(I147*H147,2)</f>
        <v>0</v>
      </c>
      <c r="BL147" s="15" t="s">
        <v>220</v>
      </c>
      <c r="BM147" s="137" t="s">
        <v>598</v>
      </c>
    </row>
    <row r="148" spans="2:65" s="1" customFormat="1" ht="24.2" customHeight="1">
      <c r="B148" s="126"/>
      <c r="C148" s="158" t="s">
        <v>333</v>
      </c>
      <c r="D148" s="158" t="s">
        <v>381</v>
      </c>
      <c r="E148" s="159" t="s">
        <v>599</v>
      </c>
      <c r="F148" s="160" t="s">
        <v>600</v>
      </c>
      <c r="G148" s="161" t="s">
        <v>193</v>
      </c>
      <c r="H148" s="162">
        <v>1</v>
      </c>
      <c r="I148" s="163"/>
      <c r="J148" s="163">
        <f>ROUND(I148*H148,2)</f>
        <v>0</v>
      </c>
      <c r="K148" s="160" t="s">
        <v>1</v>
      </c>
      <c r="L148" s="164"/>
      <c r="M148" s="165" t="s">
        <v>1</v>
      </c>
      <c r="N148" s="166" t="s">
        <v>40</v>
      </c>
      <c r="O148" s="135">
        <v>0</v>
      </c>
      <c r="P148" s="135">
        <f>O148*H148</f>
        <v>0</v>
      </c>
      <c r="Q148" s="135">
        <v>1.9000000000000001E-4</v>
      </c>
      <c r="R148" s="135">
        <f>Q148*H148</f>
        <v>1.9000000000000001E-4</v>
      </c>
      <c r="S148" s="135">
        <v>0</v>
      </c>
      <c r="T148" s="136">
        <f>S148*H148</f>
        <v>0</v>
      </c>
      <c r="AR148" s="137" t="s">
        <v>384</v>
      </c>
      <c r="AT148" s="137" t="s">
        <v>381</v>
      </c>
      <c r="AU148" s="137" t="s">
        <v>85</v>
      </c>
      <c r="AY148" s="15" t="s">
        <v>130</v>
      </c>
      <c r="BE148" s="138">
        <f>IF(N148="základní",J148,0)</f>
        <v>0</v>
      </c>
      <c r="BF148" s="138">
        <f>IF(N148="snížená",J148,0)</f>
        <v>0</v>
      </c>
      <c r="BG148" s="138">
        <f>IF(N148="zákl. přenesená",J148,0)</f>
        <v>0</v>
      </c>
      <c r="BH148" s="138">
        <f>IF(N148="sníž. přenesená",J148,0)</f>
        <v>0</v>
      </c>
      <c r="BI148" s="138">
        <f>IF(N148="nulová",J148,0)</f>
        <v>0</v>
      </c>
      <c r="BJ148" s="15" t="s">
        <v>83</v>
      </c>
      <c r="BK148" s="138">
        <f>ROUND(I148*H148,2)</f>
        <v>0</v>
      </c>
      <c r="BL148" s="15" t="s">
        <v>220</v>
      </c>
      <c r="BM148" s="137" t="s">
        <v>601</v>
      </c>
    </row>
    <row r="149" spans="2:65" s="1" customFormat="1" ht="16.5" customHeight="1">
      <c r="B149" s="126"/>
      <c r="C149" s="127" t="s">
        <v>337</v>
      </c>
      <c r="D149" s="127" t="s">
        <v>133</v>
      </c>
      <c r="E149" s="128" t="s">
        <v>602</v>
      </c>
      <c r="F149" s="129" t="s">
        <v>603</v>
      </c>
      <c r="G149" s="130" t="s">
        <v>193</v>
      </c>
      <c r="H149" s="131">
        <v>1</v>
      </c>
      <c r="I149" s="132"/>
      <c r="J149" s="132">
        <f>ROUND(I149*H149,2)</f>
        <v>0</v>
      </c>
      <c r="K149" s="129" t="s">
        <v>1</v>
      </c>
      <c r="L149" s="27"/>
      <c r="M149" s="133" t="s">
        <v>1</v>
      </c>
      <c r="N149" s="134" t="s">
        <v>40</v>
      </c>
      <c r="O149" s="135">
        <v>0</v>
      </c>
      <c r="P149" s="135">
        <f>O149*H149</f>
        <v>0</v>
      </c>
      <c r="Q149" s="135">
        <v>0</v>
      </c>
      <c r="R149" s="135">
        <f>Q149*H149</f>
        <v>0</v>
      </c>
      <c r="S149" s="135">
        <v>0</v>
      </c>
      <c r="T149" s="136">
        <f>S149*H149</f>
        <v>0</v>
      </c>
      <c r="AR149" s="137" t="s">
        <v>220</v>
      </c>
      <c r="AT149" s="137" t="s">
        <v>133</v>
      </c>
      <c r="AU149" s="137" t="s">
        <v>85</v>
      </c>
      <c r="AY149" s="15" t="s">
        <v>130</v>
      </c>
      <c r="BE149" s="138">
        <f>IF(N149="základní",J149,0)</f>
        <v>0</v>
      </c>
      <c r="BF149" s="138">
        <f>IF(N149="snížená",J149,0)</f>
        <v>0</v>
      </c>
      <c r="BG149" s="138">
        <f>IF(N149="zákl. přenesená",J149,0)</f>
        <v>0</v>
      </c>
      <c r="BH149" s="138">
        <f>IF(N149="sníž. přenesená",J149,0)</f>
        <v>0</v>
      </c>
      <c r="BI149" s="138">
        <f>IF(N149="nulová",J149,0)</f>
        <v>0</v>
      </c>
      <c r="BJ149" s="15" t="s">
        <v>83</v>
      </c>
      <c r="BK149" s="138">
        <f>ROUND(I149*H149,2)</f>
        <v>0</v>
      </c>
      <c r="BL149" s="15" t="s">
        <v>220</v>
      </c>
      <c r="BM149" s="137" t="s">
        <v>604</v>
      </c>
    </row>
    <row r="150" spans="2:65" s="11" customFormat="1" ht="22.9" customHeight="1">
      <c r="B150" s="115"/>
      <c r="D150" s="116" t="s">
        <v>74</v>
      </c>
      <c r="E150" s="124" t="s">
        <v>605</v>
      </c>
      <c r="F150" s="124" t="s">
        <v>606</v>
      </c>
      <c r="J150" s="125">
        <f>BK150</f>
        <v>0</v>
      </c>
      <c r="L150" s="115"/>
      <c r="M150" s="119"/>
      <c r="P150" s="120">
        <f>SUM(P151:P155)</f>
        <v>0</v>
      </c>
      <c r="R150" s="120">
        <f>SUM(R151:R155)</f>
        <v>0</v>
      </c>
      <c r="T150" s="121">
        <f>SUM(T151:T155)</f>
        <v>0</v>
      </c>
      <c r="AR150" s="116" t="s">
        <v>85</v>
      </c>
      <c r="AT150" s="122" t="s">
        <v>74</v>
      </c>
      <c r="AU150" s="122" t="s">
        <v>83</v>
      </c>
      <c r="AY150" s="116" t="s">
        <v>130</v>
      </c>
      <c r="BK150" s="123">
        <f>SUM(BK151:BK155)</f>
        <v>0</v>
      </c>
    </row>
    <row r="151" spans="2:65" s="1" customFormat="1" ht="21.75" customHeight="1">
      <c r="B151" s="126"/>
      <c r="C151" s="127" t="s">
        <v>341</v>
      </c>
      <c r="D151" s="127" t="s">
        <v>133</v>
      </c>
      <c r="E151" s="128" t="s">
        <v>607</v>
      </c>
      <c r="F151" s="129" t="s">
        <v>608</v>
      </c>
      <c r="G151" s="130" t="s">
        <v>193</v>
      </c>
      <c r="H151" s="131">
        <v>2</v>
      </c>
      <c r="I151" s="132"/>
      <c r="J151" s="132">
        <f>ROUND(I151*H151,2)</f>
        <v>0</v>
      </c>
      <c r="K151" s="129" t="s">
        <v>1</v>
      </c>
      <c r="L151" s="27"/>
      <c r="M151" s="133" t="s">
        <v>1</v>
      </c>
      <c r="N151" s="134" t="s">
        <v>40</v>
      </c>
      <c r="O151" s="135">
        <v>0</v>
      </c>
      <c r="P151" s="135">
        <f>O151*H151</f>
        <v>0</v>
      </c>
      <c r="Q151" s="135">
        <v>0</v>
      </c>
      <c r="R151" s="135">
        <f>Q151*H151</f>
        <v>0</v>
      </c>
      <c r="S151" s="135">
        <v>0</v>
      </c>
      <c r="T151" s="136">
        <f>S151*H151</f>
        <v>0</v>
      </c>
      <c r="AR151" s="137" t="s">
        <v>220</v>
      </c>
      <c r="AT151" s="137" t="s">
        <v>133</v>
      </c>
      <c r="AU151" s="137" t="s">
        <v>85</v>
      </c>
      <c r="AY151" s="15" t="s">
        <v>130</v>
      </c>
      <c r="BE151" s="138">
        <f>IF(N151="základní",J151,0)</f>
        <v>0</v>
      </c>
      <c r="BF151" s="138">
        <f>IF(N151="snížená",J151,0)</f>
        <v>0</v>
      </c>
      <c r="BG151" s="138">
        <f>IF(N151="zákl. přenesená",J151,0)</f>
        <v>0</v>
      </c>
      <c r="BH151" s="138">
        <f>IF(N151="sníž. přenesená",J151,0)</f>
        <v>0</v>
      </c>
      <c r="BI151" s="138">
        <f>IF(N151="nulová",J151,0)</f>
        <v>0</v>
      </c>
      <c r="BJ151" s="15" t="s">
        <v>83</v>
      </c>
      <c r="BK151" s="138">
        <f>ROUND(I151*H151,2)</f>
        <v>0</v>
      </c>
      <c r="BL151" s="15" t="s">
        <v>220</v>
      </c>
      <c r="BM151" s="137" t="s">
        <v>609</v>
      </c>
    </row>
    <row r="152" spans="2:65" s="1" customFormat="1" ht="16.5" customHeight="1">
      <c r="B152" s="126"/>
      <c r="C152" s="127" t="s">
        <v>7</v>
      </c>
      <c r="D152" s="127" t="s">
        <v>133</v>
      </c>
      <c r="E152" s="128" t="s">
        <v>610</v>
      </c>
      <c r="F152" s="129" t="s">
        <v>611</v>
      </c>
      <c r="G152" s="130" t="s">
        <v>193</v>
      </c>
      <c r="H152" s="131">
        <v>1</v>
      </c>
      <c r="I152" s="132"/>
      <c r="J152" s="132">
        <f>ROUND(I152*H152,2)</f>
        <v>0</v>
      </c>
      <c r="K152" s="129" t="s">
        <v>1</v>
      </c>
      <c r="L152" s="27"/>
      <c r="M152" s="133" t="s">
        <v>1</v>
      </c>
      <c r="N152" s="134" t="s">
        <v>40</v>
      </c>
      <c r="O152" s="135">
        <v>0</v>
      </c>
      <c r="P152" s="135">
        <f>O152*H152</f>
        <v>0</v>
      </c>
      <c r="Q152" s="135">
        <v>0</v>
      </c>
      <c r="R152" s="135">
        <f>Q152*H152</f>
        <v>0</v>
      </c>
      <c r="S152" s="135">
        <v>0</v>
      </c>
      <c r="T152" s="136">
        <f>S152*H152</f>
        <v>0</v>
      </c>
      <c r="AR152" s="137" t="s">
        <v>220</v>
      </c>
      <c r="AT152" s="137" t="s">
        <v>133</v>
      </c>
      <c r="AU152" s="137" t="s">
        <v>85</v>
      </c>
      <c r="AY152" s="15" t="s">
        <v>130</v>
      </c>
      <c r="BE152" s="138">
        <f>IF(N152="základní",J152,0)</f>
        <v>0</v>
      </c>
      <c r="BF152" s="138">
        <f>IF(N152="snížená",J152,0)</f>
        <v>0</v>
      </c>
      <c r="BG152" s="138">
        <f>IF(N152="zákl. přenesená",J152,0)</f>
        <v>0</v>
      </c>
      <c r="BH152" s="138">
        <f>IF(N152="sníž. přenesená",J152,0)</f>
        <v>0</v>
      </c>
      <c r="BI152" s="138">
        <f>IF(N152="nulová",J152,0)</f>
        <v>0</v>
      </c>
      <c r="BJ152" s="15" t="s">
        <v>83</v>
      </c>
      <c r="BK152" s="138">
        <f>ROUND(I152*H152,2)</f>
        <v>0</v>
      </c>
      <c r="BL152" s="15" t="s">
        <v>220</v>
      </c>
      <c r="BM152" s="137" t="s">
        <v>612</v>
      </c>
    </row>
    <row r="153" spans="2:65" s="1" customFormat="1" ht="16.5" customHeight="1">
      <c r="B153" s="126"/>
      <c r="C153" s="127" t="s">
        <v>348</v>
      </c>
      <c r="D153" s="127" t="s">
        <v>133</v>
      </c>
      <c r="E153" s="128" t="s">
        <v>613</v>
      </c>
      <c r="F153" s="129" t="s">
        <v>614</v>
      </c>
      <c r="G153" s="130" t="s">
        <v>136</v>
      </c>
      <c r="H153" s="131">
        <v>1</v>
      </c>
      <c r="I153" s="132"/>
      <c r="J153" s="132">
        <f>ROUND(I153*H153,2)</f>
        <v>0</v>
      </c>
      <c r="K153" s="129" t="s">
        <v>1</v>
      </c>
      <c r="L153" s="27"/>
      <c r="M153" s="133" t="s">
        <v>1</v>
      </c>
      <c r="N153" s="134" t="s">
        <v>40</v>
      </c>
      <c r="O153" s="135">
        <v>0</v>
      </c>
      <c r="P153" s="135">
        <f>O153*H153</f>
        <v>0</v>
      </c>
      <c r="Q153" s="135">
        <v>0</v>
      </c>
      <c r="R153" s="135">
        <f>Q153*H153</f>
        <v>0</v>
      </c>
      <c r="S153" s="135">
        <v>0</v>
      </c>
      <c r="T153" s="136">
        <f>S153*H153</f>
        <v>0</v>
      </c>
      <c r="AR153" s="137" t="s">
        <v>220</v>
      </c>
      <c r="AT153" s="137" t="s">
        <v>133</v>
      </c>
      <c r="AU153" s="137" t="s">
        <v>85</v>
      </c>
      <c r="AY153" s="15" t="s">
        <v>130</v>
      </c>
      <c r="BE153" s="138">
        <f>IF(N153="základní",J153,0)</f>
        <v>0</v>
      </c>
      <c r="BF153" s="138">
        <f>IF(N153="snížená",J153,0)</f>
        <v>0</v>
      </c>
      <c r="BG153" s="138">
        <f>IF(N153="zákl. přenesená",J153,0)</f>
        <v>0</v>
      </c>
      <c r="BH153" s="138">
        <f>IF(N153="sníž. přenesená",J153,0)</f>
        <v>0</v>
      </c>
      <c r="BI153" s="138">
        <f>IF(N153="nulová",J153,0)</f>
        <v>0</v>
      </c>
      <c r="BJ153" s="15" t="s">
        <v>83</v>
      </c>
      <c r="BK153" s="138">
        <f>ROUND(I153*H153,2)</f>
        <v>0</v>
      </c>
      <c r="BL153" s="15" t="s">
        <v>220</v>
      </c>
      <c r="BM153" s="137" t="s">
        <v>615</v>
      </c>
    </row>
    <row r="154" spans="2:65" s="1" customFormat="1" ht="16.5" customHeight="1">
      <c r="B154" s="126"/>
      <c r="C154" s="127" t="s">
        <v>352</v>
      </c>
      <c r="D154" s="127" t="s">
        <v>133</v>
      </c>
      <c r="E154" s="128" t="s">
        <v>616</v>
      </c>
      <c r="F154" s="129" t="s">
        <v>617</v>
      </c>
      <c r="G154" s="130" t="s">
        <v>193</v>
      </c>
      <c r="H154" s="131">
        <v>1</v>
      </c>
      <c r="I154" s="132"/>
      <c r="J154" s="132">
        <f>ROUND(I154*H154,2)</f>
        <v>0</v>
      </c>
      <c r="K154" s="129" t="s">
        <v>1</v>
      </c>
      <c r="L154" s="27"/>
      <c r="M154" s="133" t="s">
        <v>1</v>
      </c>
      <c r="N154" s="134" t="s">
        <v>40</v>
      </c>
      <c r="O154" s="135">
        <v>0</v>
      </c>
      <c r="P154" s="135">
        <f>O154*H154</f>
        <v>0</v>
      </c>
      <c r="Q154" s="135">
        <v>0</v>
      </c>
      <c r="R154" s="135">
        <f>Q154*H154</f>
        <v>0</v>
      </c>
      <c r="S154" s="135">
        <v>0</v>
      </c>
      <c r="T154" s="136">
        <f>S154*H154</f>
        <v>0</v>
      </c>
      <c r="AR154" s="137" t="s">
        <v>220</v>
      </c>
      <c r="AT154" s="137" t="s">
        <v>133</v>
      </c>
      <c r="AU154" s="137" t="s">
        <v>85</v>
      </c>
      <c r="AY154" s="15" t="s">
        <v>130</v>
      </c>
      <c r="BE154" s="138">
        <f>IF(N154="základní",J154,0)</f>
        <v>0</v>
      </c>
      <c r="BF154" s="138">
        <f>IF(N154="snížená",J154,0)</f>
        <v>0</v>
      </c>
      <c r="BG154" s="138">
        <f>IF(N154="zákl. přenesená",J154,0)</f>
        <v>0</v>
      </c>
      <c r="BH154" s="138">
        <f>IF(N154="sníž. přenesená",J154,0)</f>
        <v>0</v>
      </c>
      <c r="BI154" s="138">
        <f>IF(N154="nulová",J154,0)</f>
        <v>0</v>
      </c>
      <c r="BJ154" s="15" t="s">
        <v>83</v>
      </c>
      <c r="BK154" s="138">
        <f>ROUND(I154*H154,2)</f>
        <v>0</v>
      </c>
      <c r="BL154" s="15" t="s">
        <v>220</v>
      </c>
      <c r="BM154" s="137" t="s">
        <v>618</v>
      </c>
    </row>
    <row r="155" spans="2:65" s="1" customFormat="1" ht="16.5" customHeight="1">
      <c r="B155" s="126"/>
      <c r="C155" s="127" t="s">
        <v>356</v>
      </c>
      <c r="D155" s="127" t="s">
        <v>133</v>
      </c>
      <c r="E155" s="128" t="s">
        <v>619</v>
      </c>
      <c r="F155" s="129" t="s">
        <v>620</v>
      </c>
      <c r="G155" s="130" t="s">
        <v>193</v>
      </c>
      <c r="H155" s="131">
        <v>1</v>
      </c>
      <c r="I155" s="132"/>
      <c r="J155" s="132">
        <f>ROUND(I155*H155,2)</f>
        <v>0</v>
      </c>
      <c r="K155" s="129" t="s">
        <v>1</v>
      </c>
      <c r="L155" s="27"/>
      <c r="M155" s="133" t="s">
        <v>1</v>
      </c>
      <c r="N155" s="134" t="s">
        <v>40</v>
      </c>
      <c r="O155" s="135">
        <v>0</v>
      </c>
      <c r="P155" s="135">
        <f>O155*H155</f>
        <v>0</v>
      </c>
      <c r="Q155" s="135">
        <v>0</v>
      </c>
      <c r="R155" s="135">
        <f>Q155*H155</f>
        <v>0</v>
      </c>
      <c r="S155" s="135">
        <v>0</v>
      </c>
      <c r="T155" s="136">
        <f>S155*H155</f>
        <v>0</v>
      </c>
      <c r="AR155" s="137" t="s">
        <v>220</v>
      </c>
      <c r="AT155" s="137" t="s">
        <v>133</v>
      </c>
      <c r="AU155" s="137" t="s">
        <v>85</v>
      </c>
      <c r="AY155" s="15" t="s">
        <v>130</v>
      </c>
      <c r="BE155" s="138">
        <f>IF(N155="základní",J155,0)</f>
        <v>0</v>
      </c>
      <c r="BF155" s="138">
        <f>IF(N155="snížená",J155,0)</f>
        <v>0</v>
      </c>
      <c r="BG155" s="138">
        <f>IF(N155="zákl. přenesená",J155,0)</f>
        <v>0</v>
      </c>
      <c r="BH155" s="138">
        <f>IF(N155="sníž. přenesená",J155,0)</f>
        <v>0</v>
      </c>
      <c r="BI155" s="138">
        <f>IF(N155="nulová",J155,0)</f>
        <v>0</v>
      </c>
      <c r="BJ155" s="15" t="s">
        <v>83</v>
      </c>
      <c r="BK155" s="138">
        <f>ROUND(I155*H155,2)</f>
        <v>0</v>
      </c>
      <c r="BL155" s="15" t="s">
        <v>220</v>
      </c>
      <c r="BM155" s="137" t="s">
        <v>621</v>
      </c>
    </row>
    <row r="156" spans="2:65" s="11" customFormat="1" ht="22.9" customHeight="1">
      <c r="B156" s="115"/>
      <c r="D156" s="116" t="s">
        <v>74</v>
      </c>
      <c r="E156" s="124" t="s">
        <v>622</v>
      </c>
      <c r="F156" s="124" t="s">
        <v>512</v>
      </c>
      <c r="J156" s="125">
        <f>BK156</f>
        <v>0</v>
      </c>
      <c r="L156" s="115"/>
      <c r="M156" s="119"/>
      <c r="P156" s="120">
        <f>SUM(P157:P163)</f>
        <v>0</v>
      </c>
      <c r="R156" s="120">
        <f>SUM(R157:R163)</f>
        <v>0</v>
      </c>
      <c r="T156" s="121">
        <f>SUM(T157:T163)</f>
        <v>0</v>
      </c>
      <c r="AR156" s="116" t="s">
        <v>85</v>
      </c>
      <c r="AT156" s="122" t="s">
        <v>74</v>
      </c>
      <c r="AU156" s="122" t="s">
        <v>83</v>
      </c>
      <c r="AY156" s="116" t="s">
        <v>130</v>
      </c>
      <c r="BK156" s="123">
        <f>SUM(BK157:BK163)</f>
        <v>0</v>
      </c>
    </row>
    <row r="157" spans="2:65" s="1" customFormat="1" ht="16.5" customHeight="1">
      <c r="B157" s="126"/>
      <c r="C157" s="127" t="s">
        <v>360</v>
      </c>
      <c r="D157" s="127" t="s">
        <v>133</v>
      </c>
      <c r="E157" s="128" t="s">
        <v>623</v>
      </c>
      <c r="F157" s="129" t="s">
        <v>624</v>
      </c>
      <c r="G157" s="130" t="s">
        <v>136</v>
      </c>
      <c r="H157" s="131">
        <v>1</v>
      </c>
      <c r="I157" s="132"/>
      <c r="J157" s="132">
        <f>ROUND(I157*H157,2)</f>
        <v>0</v>
      </c>
      <c r="K157" s="129" t="s">
        <v>1</v>
      </c>
      <c r="L157" s="27"/>
      <c r="M157" s="133" t="s">
        <v>1</v>
      </c>
      <c r="N157" s="134" t="s">
        <v>40</v>
      </c>
      <c r="O157" s="135">
        <v>0</v>
      </c>
      <c r="P157" s="135">
        <f>O157*H157</f>
        <v>0</v>
      </c>
      <c r="Q157" s="135">
        <v>0</v>
      </c>
      <c r="R157" s="135">
        <f>Q157*H157</f>
        <v>0</v>
      </c>
      <c r="S157" s="135">
        <v>0</v>
      </c>
      <c r="T157" s="136">
        <f>S157*H157</f>
        <v>0</v>
      </c>
      <c r="AR157" s="137" t="s">
        <v>220</v>
      </c>
      <c r="AT157" s="137" t="s">
        <v>133</v>
      </c>
      <c r="AU157" s="137" t="s">
        <v>85</v>
      </c>
      <c r="AY157" s="15" t="s">
        <v>130</v>
      </c>
      <c r="BE157" s="138">
        <f>IF(N157="základní",J157,0)</f>
        <v>0</v>
      </c>
      <c r="BF157" s="138">
        <f>IF(N157="snížená",J157,0)</f>
        <v>0</v>
      </c>
      <c r="BG157" s="138">
        <f>IF(N157="zákl. přenesená",J157,0)</f>
        <v>0</v>
      </c>
      <c r="BH157" s="138">
        <f>IF(N157="sníž. přenesená",J157,0)</f>
        <v>0</v>
      </c>
      <c r="BI157" s="138">
        <f>IF(N157="nulová",J157,0)</f>
        <v>0</v>
      </c>
      <c r="BJ157" s="15" t="s">
        <v>83</v>
      </c>
      <c r="BK157" s="138">
        <f>ROUND(I157*H157,2)</f>
        <v>0</v>
      </c>
      <c r="BL157" s="15" t="s">
        <v>220</v>
      </c>
      <c r="BM157" s="137" t="s">
        <v>625</v>
      </c>
    </row>
    <row r="158" spans="2:65" s="1" customFormat="1" ht="24.2" customHeight="1">
      <c r="B158" s="126"/>
      <c r="C158" s="127" t="s">
        <v>364</v>
      </c>
      <c r="D158" s="127" t="s">
        <v>133</v>
      </c>
      <c r="E158" s="128" t="s">
        <v>626</v>
      </c>
      <c r="F158" s="129" t="s">
        <v>627</v>
      </c>
      <c r="G158" s="130" t="s">
        <v>136</v>
      </c>
      <c r="H158" s="131">
        <v>2</v>
      </c>
      <c r="I158" s="132"/>
      <c r="J158" s="132">
        <f>ROUND(I158*H158,2)</f>
        <v>0</v>
      </c>
      <c r="K158" s="129" t="s">
        <v>1</v>
      </c>
      <c r="L158" s="27"/>
      <c r="M158" s="133" t="s">
        <v>1</v>
      </c>
      <c r="N158" s="134" t="s">
        <v>40</v>
      </c>
      <c r="O158" s="135">
        <v>0</v>
      </c>
      <c r="P158" s="135">
        <f>O158*H158</f>
        <v>0</v>
      </c>
      <c r="Q158" s="135">
        <v>0</v>
      </c>
      <c r="R158" s="135">
        <f>Q158*H158</f>
        <v>0</v>
      </c>
      <c r="S158" s="135">
        <v>0</v>
      </c>
      <c r="T158" s="136">
        <f>S158*H158</f>
        <v>0</v>
      </c>
      <c r="AR158" s="137" t="s">
        <v>220</v>
      </c>
      <c r="AT158" s="137" t="s">
        <v>133</v>
      </c>
      <c r="AU158" s="137" t="s">
        <v>85</v>
      </c>
      <c r="AY158" s="15" t="s">
        <v>130</v>
      </c>
      <c r="BE158" s="138">
        <f>IF(N158="základní",J158,0)</f>
        <v>0</v>
      </c>
      <c r="BF158" s="138">
        <f>IF(N158="snížená",J158,0)</f>
        <v>0</v>
      </c>
      <c r="BG158" s="138">
        <f>IF(N158="zákl. přenesená",J158,0)</f>
        <v>0</v>
      </c>
      <c r="BH158" s="138">
        <f>IF(N158="sníž. přenesená",J158,0)</f>
        <v>0</v>
      </c>
      <c r="BI158" s="138">
        <f>IF(N158="nulová",J158,0)</f>
        <v>0</v>
      </c>
      <c r="BJ158" s="15" t="s">
        <v>83</v>
      </c>
      <c r="BK158" s="138">
        <f>ROUND(I158*H158,2)</f>
        <v>0</v>
      </c>
      <c r="BL158" s="15" t="s">
        <v>220</v>
      </c>
      <c r="BM158" s="137" t="s">
        <v>628</v>
      </c>
    </row>
    <row r="159" spans="2:65" s="1" customFormat="1" ht="16.5" customHeight="1">
      <c r="B159" s="126"/>
      <c r="C159" s="127" t="s">
        <v>368</v>
      </c>
      <c r="D159" s="127" t="s">
        <v>133</v>
      </c>
      <c r="E159" s="128" t="s">
        <v>629</v>
      </c>
      <c r="F159" s="129" t="s">
        <v>630</v>
      </c>
      <c r="G159" s="130" t="s">
        <v>136</v>
      </c>
      <c r="H159" s="131">
        <v>1</v>
      </c>
      <c r="I159" s="132"/>
      <c r="J159" s="132">
        <f>ROUND(I159*H159,2)</f>
        <v>0</v>
      </c>
      <c r="K159" s="129" t="s">
        <v>1</v>
      </c>
      <c r="L159" s="27"/>
      <c r="M159" s="133" t="s">
        <v>1</v>
      </c>
      <c r="N159" s="134" t="s">
        <v>40</v>
      </c>
      <c r="O159" s="135">
        <v>0</v>
      </c>
      <c r="P159" s="135">
        <f>O159*H159</f>
        <v>0</v>
      </c>
      <c r="Q159" s="135">
        <v>0</v>
      </c>
      <c r="R159" s="135">
        <f>Q159*H159</f>
        <v>0</v>
      </c>
      <c r="S159" s="135">
        <v>0</v>
      </c>
      <c r="T159" s="136">
        <f>S159*H159</f>
        <v>0</v>
      </c>
      <c r="AR159" s="137" t="s">
        <v>220</v>
      </c>
      <c r="AT159" s="137" t="s">
        <v>133</v>
      </c>
      <c r="AU159" s="137" t="s">
        <v>85</v>
      </c>
      <c r="AY159" s="15" t="s">
        <v>130</v>
      </c>
      <c r="BE159" s="138">
        <f>IF(N159="základní",J159,0)</f>
        <v>0</v>
      </c>
      <c r="BF159" s="138">
        <f>IF(N159="snížená",J159,0)</f>
        <v>0</v>
      </c>
      <c r="BG159" s="138">
        <f>IF(N159="zákl. přenesená",J159,0)</f>
        <v>0</v>
      </c>
      <c r="BH159" s="138">
        <f>IF(N159="sníž. přenesená",J159,0)</f>
        <v>0</v>
      </c>
      <c r="BI159" s="138">
        <f>IF(N159="nulová",J159,0)</f>
        <v>0</v>
      </c>
      <c r="BJ159" s="15" t="s">
        <v>83</v>
      </c>
      <c r="BK159" s="138">
        <f>ROUND(I159*H159,2)</f>
        <v>0</v>
      </c>
      <c r="BL159" s="15" t="s">
        <v>220</v>
      </c>
      <c r="BM159" s="137" t="s">
        <v>631</v>
      </c>
    </row>
    <row r="160" spans="2:65" s="1" customFormat="1" ht="16.5" customHeight="1">
      <c r="B160" s="126"/>
      <c r="C160" s="127" t="s">
        <v>372</v>
      </c>
      <c r="D160" s="127" t="s">
        <v>133</v>
      </c>
      <c r="E160" s="128" t="s">
        <v>632</v>
      </c>
      <c r="F160" s="129" t="s">
        <v>633</v>
      </c>
      <c r="G160" s="130" t="s">
        <v>136</v>
      </c>
      <c r="H160" s="131">
        <v>1</v>
      </c>
      <c r="I160" s="132"/>
      <c r="J160" s="132">
        <f>ROUND(I160*H160,2)</f>
        <v>0</v>
      </c>
      <c r="K160" s="129" t="s">
        <v>1</v>
      </c>
      <c r="L160" s="27"/>
      <c r="M160" s="133" t="s">
        <v>1</v>
      </c>
      <c r="N160" s="134" t="s">
        <v>40</v>
      </c>
      <c r="O160" s="135">
        <v>0</v>
      </c>
      <c r="P160" s="135">
        <f>O160*H160</f>
        <v>0</v>
      </c>
      <c r="Q160" s="135">
        <v>0</v>
      </c>
      <c r="R160" s="135">
        <f>Q160*H160</f>
        <v>0</v>
      </c>
      <c r="S160" s="135">
        <v>0</v>
      </c>
      <c r="T160" s="136">
        <f>S160*H160</f>
        <v>0</v>
      </c>
      <c r="AR160" s="137" t="s">
        <v>220</v>
      </c>
      <c r="AT160" s="137" t="s">
        <v>133</v>
      </c>
      <c r="AU160" s="137" t="s">
        <v>85</v>
      </c>
      <c r="AY160" s="15" t="s">
        <v>130</v>
      </c>
      <c r="BE160" s="138">
        <f>IF(N160="základní",J160,0)</f>
        <v>0</v>
      </c>
      <c r="BF160" s="138">
        <f>IF(N160="snížená",J160,0)</f>
        <v>0</v>
      </c>
      <c r="BG160" s="138">
        <f>IF(N160="zákl. přenesená",J160,0)</f>
        <v>0</v>
      </c>
      <c r="BH160" s="138">
        <f>IF(N160="sníž. přenesená",J160,0)</f>
        <v>0</v>
      </c>
      <c r="BI160" s="138">
        <f>IF(N160="nulová",J160,0)</f>
        <v>0</v>
      </c>
      <c r="BJ160" s="15" t="s">
        <v>83</v>
      </c>
      <c r="BK160" s="138">
        <f>ROUND(I160*H160,2)</f>
        <v>0</v>
      </c>
      <c r="BL160" s="15" t="s">
        <v>220</v>
      </c>
      <c r="BM160" s="137" t="s">
        <v>634</v>
      </c>
    </row>
    <row r="161" spans="2:65" s="1" customFormat="1" ht="16.5" customHeight="1">
      <c r="B161" s="126"/>
      <c r="C161" s="127" t="s">
        <v>376</v>
      </c>
      <c r="D161" s="127" t="s">
        <v>133</v>
      </c>
      <c r="E161" s="128" t="s">
        <v>635</v>
      </c>
      <c r="F161" s="129" t="s">
        <v>523</v>
      </c>
      <c r="G161" s="130" t="s">
        <v>136</v>
      </c>
      <c r="H161" s="131">
        <v>1</v>
      </c>
      <c r="I161" s="132"/>
      <c r="J161" s="132">
        <f>ROUND(I161*H161,2)</f>
        <v>0</v>
      </c>
      <c r="K161" s="129" t="s">
        <v>1</v>
      </c>
      <c r="L161" s="27"/>
      <c r="M161" s="133" t="s">
        <v>1</v>
      </c>
      <c r="N161" s="134" t="s">
        <v>40</v>
      </c>
      <c r="O161" s="135">
        <v>0</v>
      </c>
      <c r="P161" s="135">
        <f>O161*H161</f>
        <v>0</v>
      </c>
      <c r="Q161" s="135">
        <v>0</v>
      </c>
      <c r="R161" s="135">
        <f>Q161*H161</f>
        <v>0</v>
      </c>
      <c r="S161" s="135">
        <v>0</v>
      </c>
      <c r="T161" s="136">
        <f>S161*H161</f>
        <v>0</v>
      </c>
      <c r="AR161" s="137" t="s">
        <v>220</v>
      </c>
      <c r="AT161" s="137" t="s">
        <v>133</v>
      </c>
      <c r="AU161" s="137" t="s">
        <v>85</v>
      </c>
      <c r="AY161" s="15" t="s">
        <v>130</v>
      </c>
      <c r="BE161" s="138">
        <f>IF(N161="základní",J161,0)</f>
        <v>0</v>
      </c>
      <c r="BF161" s="138">
        <f>IF(N161="snížená",J161,0)</f>
        <v>0</v>
      </c>
      <c r="BG161" s="138">
        <f>IF(N161="zákl. přenesená",J161,0)</f>
        <v>0</v>
      </c>
      <c r="BH161" s="138">
        <f>IF(N161="sníž. přenesená",J161,0)</f>
        <v>0</v>
      </c>
      <c r="BI161" s="138">
        <f>IF(N161="nulová",J161,0)</f>
        <v>0</v>
      </c>
      <c r="BJ161" s="15" t="s">
        <v>83</v>
      </c>
      <c r="BK161" s="138">
        <f>ROUND(I161*H161,2)</f>
        <v>0</v>
      </c>
      <c r="BL161" s="15" t="s">
        <v>220</v>
      </c>
      <c r="BM161" s="137" t="s">
        <v>636</v>
      </c>
    </row>
    <row r="162" spans="2:65" s="1" customFormat="1" ht="19.5">
      <c r="B162" s="27"/>
      <c r="D162" s="143" t="s">
        <v>208</v>
      </c>
      <c r="F162" s="144" t="s">
        <v>525</v>
      </c>
      <c r="L162" s="27"/>
      <c r="M162" s="145"/>
      <c r="T162" s="51"/>
      <c r="AT162" s="15" t="s">
        <v>208</v>
      </c>
      <c r="AU162" s="15" t="s">
        <v>85</v>
      </c>
    </row>
    <row r="163" spans="2:65" s="1" customFormat="1" ht="16.5" customHeight="1">
      <c r="B163" s="126"/>
      <c r="C163" s="127" t="s">
        <v>380</v>
      </c>
      <c r="D163" s="127" t="s">
        <v>133</v>
      </c>
      <c r="E163" s="128" t="s">
        <v>637</v>
      </c>
      <c r="F163" s="129" t="s">
        <v>312</v>
      </c>
      <c r="G163" s="130" t="s">
        <v>136</v>
      </c>
      <c r="H163" s="131">
        <v>1</v>
      </c>
      <c r="I163" s="132"/>
      <c r="J163" s="132">
        <f>ROUND(I163*H163,2)</f>
        <v>0</v>
      </c>
      <c r="K163" s="129" t="s">
        <v>1</v>
      </c>
      <c r="L163" s="27"/>
      <c r="M163" s="139" t="s">
        <v>1</v>
      </c>
      <c r="N163" s="140" t="s">
        <v>40</v>
      </c>
      <c r="O163" s="141">
        <v>0</v>
      </c>
      <c r="P163" s="141">
        <f>O163*H163</f>
        <v>0</v>
      </c>
      <c r="Q163" s="141">
        <v>0</v>
      </c>
      <c r="R163" s="141">
        <f>Q163*H163</f>
        <v>0</v>
      </c>
      <c r="S163" s="141">
        <v>0</v>
      </c>
      <c r="T163" s="142">
        <f>S163*H163</f>
        <v>0</v>
      </c>
      <c r="AR163" s="137" t="s">
        <v>220</v>
      </c>
      <c r="AT163" s="137" t="s">
        <v>133</v>
      </c>
      <c r="AU163" s="137" t="s">
        <v>85</v>
      </c>
      <c r="AY163" s="15" t="s">
        <v>130</v>
      </c>
      <c r="BE163" s="138">
        <f>IF(N163="základní",J163,0)</f>
        <v>0</v>
      </c>
      <c r="BF163" s="138">
        <f>IF(N163="snížená",J163,0)</f>
        <v>0</v>
      </c>
      <c r="BG163" s="138">
        <f>IF(N163="zákl. přenesená",J163,0)</f>
        <v>0</v>
      </c>
      <c r="BH163" s="138">
        <f>IF(N163="sníž. přenesená",J163,0)</f>
        <v>0</v>
      </c>
      <c r="BI163" s="138">
        <f>IF(N163="nulová",J163,0)</f>
        <v>0</v>
      </c>
      <c r="BJ163" s="15" t="s">
        <v>83</v>
      </c>
      <c r="BK163" s="138">
        <f>ROUND(I163*H163,2)</f>
        <v>0</v>
      </c>
      <c r="BL163" s="15" t="s">
        <v>220</v>
      </c>
      <c r="BM163" s="137" t="s">
        <v>638</v>
      </c>
    </row>
    <row r="164" spans="2:65" s="1" customFormat="1" ht="6.95" customHeight="1">
      <c r="B164" s="39"/>
      <c r="C164" s="40"/>
      <c r="D164" s="40"/>
      <c r="E164" s="40"/>
      <c r="F164" s="40"/>
      <c r="G164" s="40"/>
      <c r="H164" s="40"/>
      <c r="I164" s="40"/>
      <c r="J164" s="40"/>
      <c r="K164" s="40"/>
      <c r="L164" s="27"/>
    </row>
  </sheetData>
  <autoFilter ref="C123:K163" xr:uid="{00000000-0009-0000-0000-000005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29"/>
  <sheetViews>
    <sheetView showGridLines="0" view="pageBreakPreview" zoomScaleNormal="100" zoomScaleSheetLayoutView="100" workbookViewId="0">
      <selection activeCell="I121" sqref="I121:I12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7" t="s">
        <v>5</v>
      </c>
      <c r="M2" s="168"/>
      <c r="N2" s="168"/>
      <c r="O2" s="168"/>
      <c r="P2" s="168"/>
      <c r="Q2" s="168"/>
      <c r="R2" s="168"/>
      <c r="S2" s="168"/>
      <c r="T2" s="168"/>
      <c r="U2" s="168"/>
      <c r="V2" s="168"/>
      <c r="AT2" s="15" t="s">
        <v>100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101</v>
      </c>
      <c r="L4" s="18"/>
      <c r="M4" s="83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4" t="s">
        <v>14</v>
      </c>
      <c r="L6" s="18"/>
    </row>
    <row r="7" spans="2:46" ht="26.25" customHeight="1">
      <c r="B7" s="18"/>
      <c r="E7" s="202" t="str">
        <f>'Rekapitulace stavby'!K6</f>
        <v>Pavilon C – Obnova hlavního vstupu odd. Rehabilitace a služebního vstupu oddělení Operačních sálů, 1.NP</v>
      </c>
      <c r="F7" s="203"/>
      <c r="G7" s="203"/>
      <c r="H7" s="203"/>
      <c r="L7" s="18"/>
    </row>
    <row r="8" spans="2:46" s="1" customFormat="1" ht="12" customHeight="1">
      <c r="B8" s="27"/>
      <c r="D8" s="24" t="s">
        <v>102</v>
      </c>
      <c r="L8" s="27"/>
    </row>
    <row r="9" spans="2:46" s="1" customFormat="1" ht="16.5" customHeight="1">
      <c r="B9" s="27"/>
      <c r="E9" s="192" t="s">
        <v>639</v>
      </c>
      <c r="F9" s="201"/>
      <c r="G9" s="201"/>
      <c r="H9" s="201"/>
      <c r="L9" s="27"/>
    </row>
    <row r="10" spans="2:46" s="1" customFormat="1">
      <c r="B10" s="27"/>
      <c r="L10" s="27"/>
    </row>
    <row r="11" spans="2:46" s="1" customFormat="1" ht="12" customHeight="1">
      <c r="B11" s="27"/>
      <c r="D11" s="24" t="s">
        <v>16</v>
      </c>
      <c r="F11" s="22" t="s">
        <v>1</v>
      </c>
      <c r="I11" s="24" t="s">
        <v>17</v>
      </c>
      <c r="J11" s="22" t="s">
        <v>1</v>
      </c>
      <c r="L11" s="27"/>
    </row>
    <row r="12" spans="2:46" s="1" customFormat="1" ht="12" customHeight="1">
      <c r="B12" s="27"/>
      <c r="D12" s="24" t="s">
        <v>18</v>
      </c>
      <c r="F12" s="22" t="s">
        <v>19</v>
      </c>
      <c r="I12" s="24" t="s">
        <v>20</v>
      </c>
      <c r="J12" s="47" t="str">
        <f>'Rekapitulace stavby'!AN8</f>
        <v>15. 6. 2023</v>
      </c>
      <c r="L12" s="27"/>
    </row>
    <row r="13" spans="2:46" s="1" customFormat="1" ht="10.9" customHeight="1">
      <c r="B13" s="27"/>
      <c r="L13" s="27"/>
    </row>
    <row r="14" spans="2:46" s="1" customFormat="1" ht="12" customHeight="1">
      <c r="B14" s="27"/>
      <c r="D14" s="24" t="s">
        <v>22</v>
      </c>
      <c r="I14" s="24" t="s">
        <v>23</v>
      </c>
      <c r="J14" s="22" t="s">
        <v>1</v>
      </c>
      <c r="L14" s="27"/>
    </row>
    <row r="15" spans="2:46" s="1" customFormat="1" ht="18" customHeight="1">
      <c r="B15" s="27"/>
      <c r="E15" s="22" t="s">
        <v>24</v>
      </c>
      <c r="I15" s="24" t="s">
        <v>25</v>
      </c>
      <c r="J15" s="22" t="s">
        <v>1</v>
      </c>
      <c r="L15" s="27"/>
    </row>
    <row r="16" spans="2:46" s="1" customFormat="1" ht="6.95" customHeight="1">
      <c r="B16" s="27"/>
      <c r="L16" s="27"/>
    </row>
    <row r="17" spans="2:12" s="1" customFormat="1" ht="12" customHeight="1">
      <c r="B17" s="27"/>
      <c r="D17" s="24" t="s">
        <v>26</v>
      </c>
      <c r="I17" s="24" t="s">
        <v>23</v>
      </c>
      <c r="J17" s="22" t="str">
        <f>'Rekapitulace stavby'!AN13</f>
        <v/>
      </c>
      <c r="L17" s="27"/>
    </row>
    <row r="18" spans="2:12" s="1" customFormat="1" ht="18" customHeight="1">
      <c r="B18" s="27"/>
      <c r="E18" s="176" t="str">
        <f>'Rekapitulace stavby'!E14</f>
        <v xml:space="preserve"> </v>
      </c>
      <c r="F18" s="176"/>
      <c r="G18" s="176"/>
      <c r="H18" s="176"/>
      <c r="I18" s="24" t="s">
        <v>25</v>
      </c>
      <c r="J18" s="22" t="str">
        <f>'Rekapitulace stavby'!AN14</f>
        <v/>
      </c>
      <c r="L18" s="27"/>
    </row>
    <row r="19" spans="2:12" s="1" customFormat="1" ht="6.95" customHeight="1">
      <c r="B19" s="27"/>
      <c r="L19" s="27"/>
    </row>
    <row r="20" spans="2:12" s="1" customFormat="1" ht="12" customHeight="1">
      <c r="B20" s="27"/>
      <c r="D20" s="24" t="s">
        <v>28</v>
      </c>
      <c r="I20" s="24" t="s">
        <v>23</v>
      </c>
      <c r="J20" s="22" t="s">
        <v>1</v>
      </c>
      <c r="L20" s="27"/>
    </row>
    <row r="21" spans="2:12" s="1" customFormat="1" ht="18" customHeight="1">
      <c r="B21" s="27"/>
      <c r="E21" s="22" t="s">
        <v>29</v>
      </c>
      <c r="I21" s="24" t="s">
        <v>25</v>
      </c>
      <c r="J21" s="22" t="s">
        <v>1</v>
      </c>
      <c r="L21" s="27"/>
    </row>
    <row r="22" spans="2:12" s="1" customFormat="1" ht="6.95" customHeight="1">
      <c r="B22" s="27"/>
      <c r="L22" s="27"/>
    </row>
    <row r="23" spans="2:12" s="1" customFormat="1" ht="12" customHeight="1">
      <c r="B23" s="27"/>
      <c r="D23" s="24" t="s">
        <v>31</v>
      </c>
      <c r="I23" s="24" t="s">
        <v>23</v>
      </c>
      <c r="J23" s="22" t="s">
        <v>1</v>
      </c>
      <c r="L23" s="27"/>
    </row>
    <row r="24" spans="2:12" s="1" customFormat="1" ht="18" customHeight="1">
      <c r="B24" s="27"/>
      <c r="E24" s="22" t="s">
        <v>32</v>
      </c>
      <c r="I24" s="24" t="s">
        <v>25</v>
      </c>
      <c r="J24" s="22" t="s">
        <v>1</v>
      </c>
      <c r="L24" s="27"/>
    </row>
    <row r="25" spans="2:12" s="1" customFormat="1" ht="6.95" customHeight="1">
      <c r="B25" s="27"/>
      <c r="L25" s="27"/>
    </row>
    <row r="26" spans="2:12" s="1" customFormat="1" ht="12" customHeight="1">
      <c r="B26" s="27"/>
      <c r="D26" s="24" t="s">
        <v>33</v>
      </c>
      <c r="L26" s="27"/>
    </row>
    <row r="27" spans="2:12" s="7" customFormat="1" ht="16.5" customHeight="1">
      <c r="B27" s="84"/>
      <c r="E27" s="178" t="s">
        <v>1</v>
      </c>
      <c r="F27" s="178"/>
      <c r="G27" s="178"/>
      <c r="H27" s="178"/>
      <c r="L27" s="84"/>
    </row>
    <row r="28" spans="2:12" s="1" customFormat="1" ht="6.95" customHeight="1">
      <c r="B28" s="27"/>
      <c r="L28" s="27"/>
    </row>
    <row r="29" spans="2:12" s="1" customFormat="1" ht="6.95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customHeight="1">
      <c r="B30" s="27"/>
      <c r="D30" s="85" t="s">
        <v>35</v>
      </c>
      <c r="J30" s="61">
        <f>ROUND(J118, 2)</f>
        <v>20000</v>
      </c>
      <c r="L30" s="27"/>
    </row>
    <row r="31" spans="2:12" s="1" customFormat="1" ht="6.95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customHeight="1">
      <c r="B32" s="27"/>
      <c r="F32" s="30" t="s">
        <v>37</v>
      </c>
      <c r="I32" s="30" t="s">
        <v>36</v>
      </c>
      <c r="J32" s="30" t="s">
        <v>38</v>
      </c>
      <c r="L32" s="27"/>
    </row>
    <row r="33" spans="2:12" s="1" customFormat="1" ht="14.45" customHeight="1">
      <c r="B33" s="27"/>
      <c r="D33" s="50" t="s">
        <v>39</v>
      </c>
      <c r="E33" s="24" t="s">
        <v>40</v>
      </c>
      <c r="F33" s="86">
        <f>ROUND((SUM(BE118:BE128)),  2)</f>
        <v>20000</v>
      </c>
      <c r="I33" s="87">
        <v>0.21</v>
      </c>
      <c r="J33" s="86">
        <f>ROUND(((SUM(BE118:BE128))*I33),  2)</f>
        <v>4200</v>
      </c>
      <c r="L33" s="27"/>
    </row>
    <row r="34" spans="2:12" s="1" customFormat="1" ht="14.45" customHeight="1">
      <c r="B34" s="27"/>
      <c r="E34" s="24" t="s">
        <v>41</v>
      </c>
      <c r="F34" s="86">
        <f>ROUND((SUM(BF118:BF128)),  2)</f>
        <v>0</v>
      </c>
      <c r="I34" s="87">
        <v>0.15</v>
      </c>
      <c r="J34" s="86">
        <f>ROUND(((SUM(BF118:BF128))*I34),  2)</f>
        <v>0</v>
      </c>
      <c r="L34" s="27"/>
    </row>
    <row r="35" spans="2:12" s="1" customFormat="1" ht="14.45" hidden="1" customHeight="1">
      <c r="B35" s="27"/>
      <c r="E35" s="24" t="s">
        <v>42</v>
      </c>
      <c r="F35" s="86">
        <f>ROUND((SUM(BG118:BG128)),  2)</f>
        <v>0</v>
      </c>
      <c r="I35" s="87">
        <v>0.21</v>
      </c>
      <c r="J35" s="86">
        <f>0</f>
        <v>0</v>
      </c>
      <c r="L35" s="27"/>
    </row>
    <row r="36" spans="2:12" s="1" customFormat="1" ht="14.45" hidden="1" customHeight="1">
      <c r="B36" s="27"/>
      <c r="E36" s="24" t="s">
        <v>43</v>
      </c>
      <c r="F36" s="86">
        <f>ROUND((SUM(BH118:BH128)),  2)</f>
        <v>0</v>
      </c>
      <c r="I36" s="87">
        <v>0.15</v>
      </c>
      <c r="J36" s="86">
        <f>0</f>
        <v>0</v>
      </c>
      <c r="L36" s="27"/>
    </row>
    <row r="37" spans="2:12" s="1" customFormat="1" ht="14.45" hidden="1" customHeight="1">
      <c r="B37" s="27"/>
      <c r="E37" s="24" t="s">
        <v>44</v>
      </c>
      <c r="F37" s="86">
        <f>ROUND((SUM(BI118:BI128)),  2)</f>
        <v>0</v>
      </c>
      <c r="I37" s="87">
        <v>0</v>
      </c>
      <c r="J37" s="86">
        <f>0</f>
        <v>0</v>
      </c>
      <c r="L37" s="27"/>
    </row>
    <row r="38" spans="2:12" s="1" customFormat="1" ht="6.95" customHeight="1">
      <c r="B38" s="27"/>
      <c r="L38" s="27"/>
    </row>
    <row r="39" spans="2:12" s="1" customFormat="1" ht="25.35" customHeight="1">
      <c r="B39" s="27"/>
      <c r="C39" s="88"/>
      <c r="D39" s="89" t="s">
        <v>45</v>
      </c>
      <c r="E39" s="52"/>
      <c r="F39" s="52"/>
      <c r="G39" s="90" t="s">
        <v>46</v>
      </c>
      <c r="H39" s="91" t="s">
        <v>47</v>
      </c>
      <c r="I39" s="52"/>
      <c r="J39" s="92">
        <f>SUM(J30:J37)</f>
        <v>24200</v>
      </c>
      <c r="K39" s="93"/>
      <c r="L39" s="27"/>
    </row>
    <row r="40" spans="2:12" s="1" customFormat="1" ht="14.45" customHeight="1">
      <c r="B40" s="27"/>
      <c r="L40" s="27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27"/>
      <c r="D50" s="36" t="s">
        <v>48</v>
      </c>
      <c r="E50" s="37"/>
      <c r="F50" s="37"/>
      <c r="G50" s="36" t="s">
        <v>49</v>
      </c>
      <c r="H50" s="37"/>
      <c r="I50" s="37"/>
      <c r="J50" s="37"/>
      <c r="K50" s="37"/>
      <c r="L50" s="27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27"/>
      <c r="D61" s="38" t="s">
        <v>50</v>
      </c>
      <c r="E61" s="29"/>
      <c r="F61" s="94" t="s">
        <v>51</v>
      </c>
      <c r="G61" s="38" t="s">
        <v>50</v>
      </c>
      <c r="H61" s="29"/>
      <c r="I61" s="29"/>
      <c r="J61" s="95" t="s">
        <v>51</v>
      </c>
      <c r="K61" s="29"/>
      <c r="L61" s="27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27"/>
      <c r="D65" s="36" t="s">
        <v>52</v>
      </c>
      <c r="E65" s="37"/>
      <c r="F65" s="37"/>
      <c r="G65" s="36" t="s">
        <v>53</v>
      </c>
      <c r="H65" s="37"/>
      <c r="I65" s="37"/>
      <c r="J65" s="37"/>
      <c r="K65" s="37"/>
      <c r="L65" s="27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27"/>
      <c r="D76" s="38" t="s">
        <v>50</v>
      </c>
      <c r="E76" s="29"/>
      <c r="F76" s="94" t="s">
        <v>51</v>
      </c>
      <c r="G76" s="38" t="s">
        <v>50</v>
      </c>
      <c r="H76" s="29"/>
      <c r="I76" s="29"/>
      <c r="J76" s="95" t="s">
        <v>51</v>
      </c>
      <c r="K76" s="29"/>
      <c r="L76" s="27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>
      <c r="B82" s="27"/>
      <c r="C82" s="19" t="s">
        <v>104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4" t="s">
        <v>14</v>
      </c>
      <c r="L84" s="27"/>
    </row>
    <row r="85" spans="2:47" s="1" customFormat="1" ht="26.25" customHeight="1">
      <c r="B85" s="27"/>
      <c r="E85" s="202" t="str">
        <f>E7</f>
        <v>Pavilon C – Obnova hlavního vstupu odd. Rehabilitace a služebního vstupu oddělení Operačních sálů, 1.NP</v>
      </c>
      <c r="F85" s="203"/>
      <c r="G85" s="203"/>
      <c r="H85" s="203"/>
      <c r="L85" s="27"/>
    </row>
    <row r="86" spans="2:47" s="1" customFormat="1" ht="12" customHeight="1">
      <c r="B86" s="27"/>
      <c r="C86" s="24" t="s">
        <v>102</v>
      </c>
      <c r="L86" s="27"/>
    </row>
    <row r="87" spans="2:47" s="1" customFormat="1" ht="16.5" customHeight="1">
      <c r="B87" s="27"/>
      <c r="E87" s="192" t="str">
        <f>E9</f>
        <v>06 - PROVIZORNÍ OPATŘENÍ</v>
      </c>
      <c r="F87" s="201"/>
      <c r="G87" s="201"/>
      <c r="H87" s="201"/>
      <c r="L87" s="27"/>
    </row>
    <row r="88" spans="2:47" s="1" customFormat="1" ht="6.95" customHeight="1">
      <c r="B88" s="27"/>
      <c r="L88" s="27"/>
    </row>
    <row r="89" spans="2:47" s="1" customFormat="1" ht="12" customHeight="1">
      <c r="B89" s="27"/>
      <c r="C89" s="24" t="s">
        <v>18</v>
      </c>
      <c r="F89" s="22" t="str">
        <f>F12</f>
        <v>Nemocnice Šumperk a.s. - Pavilon C</v>
      </c>
      <c r="I89" s="24" t="s">
        <v>20</v>
      </c>
      <c r="J89" s="47" t="str">
        <f>IF(J12="","",J12)</f>
        <v>15. 6. 2023</v>
      </c>
      <c r="L89" s="27"/>
    </row>
    <row r="90" spans="2:47" s="1" customFormat="1" ht="6.95" customHeight="1">
      <c r="B90" s="27"/>
      <c r="L90" s="27"/>
    </row>
    <row r="91" spans="2:47" s="1" customFormat="1" ht="40.15" customHeight="1">
      <c r="B91" s="27"/>
      <c r="C91" s="24" t="s">
        <v>22</v>
      </c>
      <c r="F91" s="22" t="str">
        <f>E15</f>
        <v>Nemocnice Šumperk a.s.</v>
      </c>
      <c r="I91" s="24" t="s">
        <v>28</v>
      </c>
      <c r="J91" s="25" t="str">
        <f>E21</f>
        <v>4DS, spol. s r. o. / LACHMAN STYL s. r. o.</v>
      </c>
      <c r="L91" s="27"/>
    </row>
    <row r="92" spans="2:47" s="1" customFormat="1" ht="15.2" customHeight="1">
      <c r="B92" s="27"/>
      <c r="C92" s="24" t="s">
        <v>26</v>
      </c>
      <c r="F92" s="22" t="str">
        <f>IF(E18="","",E18)</f>
        <v xml:space="preserve"> </v>
      </c>
      <c r="I92" s="24" t="s">
        <v>31</v>
      </c>
      <c r="J92" s="25" t="str">
        <f>E24</f>
        <v>Vladimír Mrázek</v>
      </c>
      <c r="L92" s="27"/>
    </row>
    <row r="93" spans="2:47" s="1" customFormat="1" ht="10.35" customHeight="1">
      <c r="B93" s="27"/>
      <c r="L93" s="27"/>
    </row>
    <row r="94" spans="2:47" s="1" customFormat="1" ht="29.25" customHeight="1">
      <c r="B94" s="27"/>
      <c r="C94" s="96" t="s">
        <v>105</v>
      </c>
      <c r="D94" s="88"/>
      <c r="E94" s="88"/>
      <c r="F94" s="88"/>
      <c r="G94" s="88"/>
      <c r="H94" s="88"/>
      <c r="I94" s="88"/>
      <c r="J94" s="97" t="s">
        <v>106</v>
      </c>
      <c r="K94" s="88"/>
      <c r="L94" s="27"/>
    </row>
    <row r="95" spans="2:47" s="1" customFormat="1" ht="10.35" customHeight="1">
      <c r="B95" s="27"/>
      <c r="L95" s="27"/>
    </row>
    <row r="96" spans="2:47" s="1" customFormat="1" ht="22.9" customHeight="1">
      <c r="B96" s="27"/>
      <c r="C96" s="98" t="s">
        <v>107</v>
      </c>
      <c r="J96" s="61">
        <f>J118</f>
        <v>20000</v>
      </c>
      <c r="L96" s="27"/>
      <c r="AU96" s="15" t="s">
        <v>108</v>
      </c>
    </row>
    <row r="97" spans="2:12" s="8" customFormat="1" ht="24.95" customHeight="1">
      <c r="B97" s="99"/>
      <c r="D97" s="100" t="s">
        <v>175</v>
      </c>
      <c r="E97" s="101"/>
      <c r="F97" s="101"/>
      <c r="G97" s="101"/>
      <c r="H97" s="101"/>
      <c r="I97" s="101"/>
      <c r="J97" s="102">
        <f>J119</f>
        <v>20000</v>
      </c>
      <c r="L97" s="99"/>
    </row>
    <row r="98" spans="2:12" s="9" customFormat="1" ht="19.899999999999999" customHeight="1">
      <c r="B98" s="103"/>
      <c r="D98" s="104" t="s">
        <v>640</v>
      </c>
      <c r="E98" s="105"/>
      <c r="F98" s="105"/>
      <c r="G98" s="105"/>
      <c r="H98" s="105"/>
      <c r="I98" s="105"/>
      <c r="J98" s="106">
        <f>J120</f>
        <v>20000</v>
      </c>
      <c r="L98" s="103"/>
    </row>
    <row r="99" spans="2:12" s="1" customFormat="1" ht="21.75" customHeight="1">
      <c r="B99" s="27"/>
      <c r="L99" s="27"/>
    </row>
    <row r="100" spans="2:12" s="1" customFormat="1" ht="6.95" customHeight="1"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27"/>
    </row>
    <row r="104" spans="2:12" s="1" customFormat="1" ht="6.95" customHeight="1"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27"/>
    </row>
    <row r="105" spans="2:12" s="1" customFormat="1" ht="24.95" customHeight="1">
      <c r="B105" s="27"/>
      <c r="C105" s="19" t="s">
        <v>114</v>
      </c>
      <c r="L105" s="27"/>
    </row>
    <row r="106" spans="2:12" s="1" customFormat="1" ht="6.95" customHeight="1">
      <c r="B106" s="27"/>
      <c r="L106" s="27"/>
    </row>
    <row r="107" spans="2:12" s="1" customFormat="1" ht="12" customHeight="1">
      <c r="B107" s="27"/>
      <c r="C107" s="24" t="s">
        <v>14</v>
      </c>
      <c r="L107" s="27"/>
    </row>
    <row r="108" spans="2:12" s="1" customFormat="1" ht="26.25" customHeight="1">
      <c r="B108" s="27"/>
      <c r="E108" s="202" t="str">
        <f>E7</f>
        <v>Pavilon C – Obnova hlavního vstupu odd. Rehabilitace a služebního vstupu oddělení Operačních sálů, 1.NP</v>
      </c>
      <c r="F108" s="203"/>
      <c r="G108" s="203"/>
      <c r="H108" s="203"/>
      <c r="L108" s="27"/>
    </row>
    <row r="109" spans="2:12" s="1" customFormat="1" ht="12" customHeight="1">
      <c r="B109" s="27"/>
      <c r="C109" s="24" t="s">
        <v>102</v>
      </c>
      <c r="L109" s="27"/>
    </row>
    <row r="110" spans="2:12" s="1" customFormat="1" ht="16.5" customHeight="1">
      <c r="B110" s="27"/>
      <c r="E110" s="192" t="str">
        <f>E9</f>
        <v>06 - PROVIZORNÍ OPATŘENÍ</v>
      </c>
      <c r="F110" s="201"/>
      <c r="G110" s="201"/>
      <c r="H110" s="201"/>
      <c r="L110" s="27"/>
    </row>
    <row r="111" spans="2:12" s="1" customFormat="1" ht="6.95" customHeight="1">
      <c r="B111" s="27"/>
      <c r="L111" s="27"/>
    </row>
    <row r="112" spans="2:12" s="1" customFormat="1" ht="12" customHeight="1">
      <c r="B112" s="27"/>
      <c r="C112" s="24" t="s">
        <v>18</v>
      </c>
      <c r="F112" s="22" t="str">
        <f>F12</f>
        <v>Nemocnice Šumperk a.s. - Pavilon C</v>
      </c>
      <c r="I112" s="24" t="s">
        <v>20</v>
      </c>
      <c r="J112" s="47" t="str">
        <f>IF(J12="","",J12)</f>
        <v>15. 6. 2023</v>
      </c>
      <c r="L112" s="27"/>
    </row>
    <row r="113" spans="2:65" s="1" customFormat="1" ht="6.95" customHeight="1">
      <c r="B113" s="27"/>
      <c r="L113" s="27"/>
    </row>
    <row r="114" spans="2:65" s="1" customFormat="1" ht="40.15" customHeight="1">
      <c r="B114" s="27"/>
      <c r="C114" s="24" t="s">
        <v>22</v>
      </c>
      <c r="F114" s="22" t="str">
        <f>E15</f>
        <v>Nemocnice Šumperk a.s.</v>
      </c>
      <c r="I114" s="24" t="s">
        <v>28</v>
      </c>
      <c r="J114" s="25" t="str">
        <f>E21</f>
        <v>4DS, spol. s r. o. / LACHMAN STYL s. r. o.</v>
      </c>
      <c r="L114" s="27"/>
    </row>
    <row r="115" spans="2:65" s="1" customFormat="1" ht="15.2" customHeight="1">
      <c r="B115" s="27"/>
      <c r="C115" s="24" t="s">
        <v>26</v>
      </c>
      <c r="F115" s="22" t="str">
        <f>IF(E18="","",E18)</f>
        <v xml:space="preserve"> </v>
      </c>
      <c r="I115" s="24" t="s">
        <v>31</v>
      </c>
      <c r="J115" s="25" t="str">
        <f>E24</f>
        <v>Vladimír Mrázek</v>
      </c>
      <c r="L115" s="27"/>
    </row>
    <row r="116" spans="2:65" s="1" customFormat="1" ht="10.35" customHeight="1">
      <c r="B116" s="27"/>
      <c r="L116" s="27"/>
    </row>
    <row r="117" spans="2:65" s="10" customFormat="1" ht="29.25" customHeight="1">
      <c r="B117" s="107"/>
      <c r="C117" s="108" t="s">
        <v>115</v>
      </c>
      <c r="D117" s="109" t="s">
        <v>60</v>
      </c>
      <c r="E117" s="109" t="s">
        <v>56</v>
      </c>
      <c r="F117" s="109" t="s">
        <v>57</v>
      </c>
      <c r="G117" s="109" t="s">
        <v>116</v>
      </c>
      <c r="H117" s="109" t="s">
        <v>117</v>
      </c>
      <c r="I117" s="109" t="s">
        <v>118</v>
      </c>
      <c r="J117" s="109" t="s">
        <v>106</v>
      </c>
      <c r="K117" s="110" t="s">
        <v>119</v>
      </c>
      <c r="L117" s="107"/>
      <c r="M117" s="54" t="s">
        <v>1</v>
      </c>
      <c r="N117" s="55" t="s">
        <v>39</v>
      </c>
      <c r="O117" s="55" t="s">
        <v>120</v>
      </c>
      <c r="P117" s="55" t="s">
        <v>121</v>
      </c>
      <c r="Q117" s="55" t="s">
        <v>122</v>
      </c>
      <c r="R117" s="55" t="s">
        <v>123</v>
      </c>
      <c r="S117" s="55" t="s">
        <v>124</v>
      </c>
      <c r="T117" s="56" t="s">
        <v>125</v>
      </c>
    </row>
    <row r="118" spans="2:65" s="1" customFormat="1" ht="22.9" customHeight="1">
      <c r="B118" s="27"/>
      <c r="C118" s="59" t="s">
        <v>126</v>
      </c>
      <c r="J118" s="111">
        <f>BK118</f>
        <v>20000</v>
      </c>
      <c r="L118" s="27"/>
      <c r="M118" s="57"/>
      <c r="N118" s="48"/>
      <c r="O118" s="48"/>
      <c r="P118" s="112">
        <f>P119</f>
        <v>2.7719999999999994</v>
      </c>
      <c r="Q118" s="48"/>
      <c r="R118" s="112">
        <f>R119</f>
        <v>8.9999999999999983E-2</v>
      </c>
      <c r="S118" s="48"/>
      <c r="T118" s="113">
        <f>T119</f>
        <v>0</v>
      </c>
      <c r="AT118" s="15" t="s">
        <v>74</v>
      </c>
      <c r="AU118" s="15" t="s">
        <v>108</v>
      </c>
      <c r="BK118" s="114">
        <f>BK119</f>
        <v>20000</v>
      </c>
    </row>
    <row r="119" spans="2:65" s="11" customFormat="1" ht="25.9" customHeight="1">
      <c r="B119" s="115"/>
      <c r="D119" s="116" t="s">
        <v>74</v>
      </c>
      <c r="E119" s="117" t="s">
        <v>185</v>
      </c>
      <c r="F119" s="117" t="s">
        <v>186</v>
      </c>
      <c r="J119" s="118">
        <f>BK119</f>
        <v>20000</v>
      </c>
      <c r="L119" s="115"/>
      <c r="M119" s="119"/>
      <c r="P119" s="120">
        <f>P120</f>
        <v>2.7719999999999994</v>
      </c>
      <c r="R119" s="120">
        <f>R120</f>
        <v>8.9999999999999983E-2</v>
      </c>
      <c r="T119" s="121">
        <f>T120</f>
        <v>0</v>
      </c>
      <c r="AR119" s="116" t="s">
        <v>83</v>
      </c>
      <c r="AT119" s="122" t="s">
        <v>74</v>
      </c>
      <c r="AU119" s="122" t="s">
        <v>75</v>
      </c>
      <c r="AY119" s="116" t="s">
        <v>130</v>
      </c>
      <c r="BK119" s="123">
        <f>BK120</f>
        <v>20000</v>
      </c>
    </row>
    <row r="120" spans="2:65" s="11" customFormat="1" ht="22.9" customHeight="1">
      <c r="B120" s="115"/>
      <c r="D120" s="116" t="s">
        <v>74</v>
      </c>
      <c r="E120" s="124" t="s">
        <v>170</v>
      </c>
      <c r="F120" s="124" t="s">
        <v>641</v>
      </c>
      <c r="J120" s="125">
        <f>BK120</f>
        <v>20000</v>
      </c>
      <c r="L120" s="115"/>
      <c r="M120" s="119"/>
      <c r="P120" s="120">
        <f>SUM(P121:P128)</f>
        <v>2.7719999999999994</v>
      </c>
      <c r="R120" s="120">
        <f>SUM(R121:R128)</f>
        <v>8.9999999999999983E-2</v>
      </c>
      <c r="T120" s="121">
        <f>SUM(T121:T128)</f>
        <v>0</v>
      </c>
      <c r="AR120" s="116" t="s">
        <v>83</v>
      </c>
      <c r="AT120" s="122" t="s">
        <v>74</v>
      </c>
      <c r="AU120" s="122" t="s">
        <v>83</v>
      </c>
      <c r="AY120" s="116" t="s">
        <v>130</v>
      </c>
      <c r="BK120" s="123">
        <f>SUM(BK121:BK128)</f>
        <v>20000</v>
      </c>
    </row>
    <row r="121" spans="2:65" s="1" customFormat="1" ht="24.2" customHeight="1">
      <c r="B121" s="126"/>
      <c r="C121" s="127" t="s">
        <v>83</v>
      </c>
      <c r="D121" s="127" t="s">
        <v>133</v>
      </c>
      <c r="E121" s="128" t="s">
        <v>642</v>
      </c>
      <c r="F121" s="129" t="s">
        <v>643</v>
      </c>
      <c r="G121" s="130" t="s">
        <v>136</v>
      </c>
      <c r="H121" s="131">
        <v>1</v>
      </c>
      <c r="I121" s="132"/>
      <c r="J121" s="132">
        <f t="shared" ref="J121:J128" si="0">ROUND(I121*H121,2)</f>
        <v>0</v>
      </c>
      <c r="K121" s="129" t="s">
        <v>1</v>
      </c>
      <c r="L121" s="27"/>
      <c r="M121" s="133" t="s">
        <v>1</v>
      </c>
      <c r="N121" s="134" t="s">
        <v>40</v>
      </c>
      <c r="O121" s="135">
        <v>0.308</v>
      </c>
      <c r="P121" s="135">
        <f t="shared" ref="P121:P128" si="1">O121*H121</f>
        <v>0.308</v>
      </c>
      <c r="Q121" s="135">
        <v>0.01</v>
      </c>
      <c r="R121" s="135">
        <f t="shared" ref="R121:R128" si="2">Q121*H121</f>
        <v>0.01</v>
      </c>
      <c r="S121" s="135">
        <v>0</v>
      </c>
      <c r="T121" s="136">
        <f t="shared" ref="T121:T128" si="3">S121*H121</f>
        <v>0</v>
      </c>
      <c r="AR121" s="137" t="s">
        <v>148</v>
      </c>
      <c r="AT121" s="137" t="s">
        <v>133</v>
      </c>
      <c r="AU121" s="137" t="s">
        <v>85</v>
      </c>
      <c r="AY121" s="15" t="s">
        <v>130</v>
      </c>
      <c r="BE121" s="138">
        <f t="shared" ref="BE121:BE128" si="4">IF(N121="základní",J121,0)</f>
        <v>0</v>
      </c>
      <c r="BF121" s="138">
        <f t="shared" ref="BF121:BF128" si="5">IF(N121="snížená",J121,0)</f>
        <v>0</v>
      </c>
      <c r="BG121" s="138">
        <f t="shared" ref="BG121:BG128" si="6">IF(N121="zákl. přenesená",J121,0)</f>
        <v>0</v>
      </c>
      <c r="BH121" s="138">
        <f t="shared" ref="BH121:BH128" si="7">IF(N121="sníž. přenesená",J121,0)</f>
        <v>0</v>
      </c>
      <c r="BI121" s="138">
        <f t="shared" ref="BI121:BI128" si="8">IF(N121="nulová",J121,0)</f>
        <v>0</v>
      </c>
      <c r="BJ121" s="15" t="s">
        <v>83</v>
      </c>
      <c r="BK121" s="138">
        <f t="shared" ref="BK121:BK128" si="9">ROUND(I121*H121,2)</f>
        <v>0</v>
      </c>
      <c r="BL121" s="15" t="s">
        <v>148</v>
      </c>
      <c r="BM121" s="137" t="s">
        <v>644</v>
      </c>
    </row>
    <row r="122" spans="2:65" s="1" customFormat="1" ht="16.5" customHeight="1">
      <c r="B122" s="126"/>
      <c r="C122" s="127" t="s">
        <v>85</v>
      </c>
      <c r="D122" s="127" t="s">
        <v>133</v>
      </c>
      <c r="E122" s="128" t="s">
        <v>645</v>
      </c>
      <c r="F122" s="129" t="s">
        <v>646</v>
      </c>
      <c r="G122" s="130" t="s">
        <v>136</v>
      </c>
      <c r="H122" s="131">
        <v>1</v>
      </c>
      <c r="I122" s="132"/>
      <c r="J122" s="132">
        <f t="shared" si="0"/>
        <v>0</v>
      </c>
      <c r="K122" s="129" t="s">
        <v>1</v>
      </c>
      <c r="L122" s="27"/>
      <c r="M122" s="133" t="s">
        <v>1</v>
      </c>
      <c r="N122" s="134" t="s">
        <v>40</v>
      </c>
      <c r="O122" s="135">
        <v>0.308</v>
      </c>
      <c r="P122" s="135">
        <f t="shared" si="1"/>
        <v>0.308</v>
      </c>
      <c r="Q122" s="135">
        <v>0.01</v>
      </c>
      <c r="R122" s="135">
        <f t="shared" si="2"/>
        <v>0.01</v>
      </c>
      <c r="S122" s="135">
        <v>0</v>
      </c>
      <c r="T122" s="136">
        <f t="shared" si="3"/>
        <v>0</v>
      </c>
      <c r="AR122" s="137" t="s">
        <v>148</v>
      </c>
      <c r="AT122" s="137" t="s">
        <v>133</v>
      </c>
      <c r="AU122" s="137" t="s">
        <v>85</v>
      </c>
      <c r="AY122" s="15" t="s">
        <v>130</v>
      </c>
      <c r="BE122" s="138">
        <f t="shared" si="4"/>
        <v>0</v>
      </c>
      <c r="BF122" s="138">
        <f t="shared" si="5"/>
        <v>0</v>
      </c>
      <c r="BG122" s="138">
        <f t="shared" si="6"/>
        <v>0</v>
      </c>
      <c r="BH122" s="138">
        <f t="shared" si="7"/>
        <v>0</v>
      </c>
      <c r="BI122" s="138">
        <f t="shared" si="8"/>
        <v>0</v>
      </c>
      <c r="BJ122" s="15" t="s">
        <v>83</v>
      </c>
      <c r="BK122" s="138">
        <f t="shared" si="9"/>
        <v>0</v>
      </c>
      <c r="BL122" s="15" t="s">
        <v>148</v>
      </c>
      <c r="BM122" s="137" t="s">
        <v>647</v>
      </c>
    </row>
    <row r="123" spans="2:65" s="1" customFormat="1" ht="16.5" customHeight="1">
      <c r="B123" s="126"/>
      <c r="C123" s="127" t="s">
        <v>142</v>
      </c>
      <c r="D123" s="127" t="s">
        <v>133</v>
      </c>
      <c r="E123" s="128" t="s">
        <v>648</v>
      </c>
      <c r="F123" s="129" t="s">
        <v>649</v>
      </c>
      <c r="G123" s="130" t="s">
        <v>136</v>
      </c>
      <c r="H123" s="131">
        <v>1</v>
      </c>
      <c r="I123" s="132"/>
      <c r="J123" s="132">
        <f t="shared" si="0"/>
        <v>0</v>
      </c>
      <c r="K123" s="129" t="s">
        <v>1</v>
      </c>
      <c r="L123" s="27"/>
      <c r="M123" s="133" t="s">
        <v>1</v>
      </c>
      <c r="N123" s="134" t="s">
        <v>40</v>
      </c>
      <c r="O123" s="135">
        <v>0.308</v>
      </c>
      <c r="P123" s="135">
        <f t="shared" si="1"/>
        <v>0.308</v>
      </c>
      <c r="Q123" s="135">
        <v>0.01</v>
      </c>
      <c r="R123" s="135">
        <f t="shared" si="2"/>
        <v>0.01</v>
      </c>
      <c r="S123" s="135">
        <v>0</v>
      </c>
      <c r="T123" s="136">
        <f t="shared" si="3"/>
        <v>0</v>
      </c>
      <c r="AR123" s="137" t="s">
        <v>148</v>
      </c>
      <c r="AT123" s="137" t="s">
        <v>133</v>
      </c>
      <c r="AU123" s="137" t="s">
        <v>85</v>
      </c>
      <c r="AY123" s="15" t="s">
        <v>130</v>
      </c>
      <c r="BE123" s="138">
        <f t="shared" si="4"/>
        <v>0</v>
      </c>
      <c r="BF123" s="138">
        <f t="shared" si="5"/>
        <v>0</v>
      </c>
      <c r="BG123" s="138">
        <f t="shared" si="6"/>
        <v>0</v>
      </c>
      <c r="BH123" s="138">
        <f t="shared" si="7"/>
        <v>0</v>
      </c>
      <c r="BI123" s="138">
        <f t="shared" si="8"/>
        <v>0</v>
      </c>
      <c r="BJ123" s="15" t="s">
        <v>83</v>
      </c>
      <c r="BK123" s="138">
        <f t="shared" si="9"/>
        <v>0</v>
      </c>
      <c r="BL123" s="15" t="s">
        <v>148</v>
      </c>
      <c r="BM123" s="137" t="s">
        <v>650</v>
      </c>
    </row>
    <row r="124" spans="2:65" s="1" customFormat="1" ht="16.5" customHeight="1">
      <c r="B124" s="126"/>
      <c r="C124" s="127" t="s">
        <v>148</v>
      </c>
      <c r="D124" s="127" t="s">
        <v>133</v>
      </c>
      <c r="E124" s="128" t="s">
        <v>651</v>
      </c>
      <c r="F124" s="129" t="s">
        <v>652</v>
      </c>
      <c r="G124" s="130" t="s">
        <v>193</v>
      </c>
      <c r="H124" s="131">
        <v>1</v>
      </c>
      <c r="I124" s="132"/>
      <c r="J124" s="132">
        <f t="shared" si="0"/>
        <v>0</v>
      </c>
      <c r="K124" s="129" t="s">
        <v>1</v>
      </c>
      <c r="L124" s="27"/>
      <c r="M124" s="133" t="s">
        <v>1</v>
      </c>
      <c r="N124" s="134" t="s">
        <v>40</v>
      </c>
      <c r="O124" s="135">
        <v>0.308</v>
      </c>
      <c r="P124" s="135">
        <f t="shared" si="1"/>
        <v>0.308</v>
      </c>
      <c r="Q124" s="135">
        <v>0.01</v>
      </c>
      <c r="R124" s="135">
        <f t="shared" si="2"/>
        <v>0.01</v>
      </c>
      <c r="S124" s="135">
        <v>0</v>
      </c>
      <c r="T124" s="136">
        <f t="shared" si="3"/>
        <v>0</v>
      </c>
      <c r="AR124" s="137" t="s">
        <v>148</v>
      </c>
      <c r="AT124" s="137" t="s">
        <v>133</v>
      </c>
      <c r="AU124" s="137" t="s">
        <v>85</v>
      </c>
      <c r="AY124" s="15" t="s">
        <v>130</v>
      </c>
      <c r="BE124" s="138">
        <f t="shared" si="4"/>
        <v>0</v>
      </c>
      <c r="BF124" s="138">
        <f t="shared" si="5"/>
        <v>0</v>
      </c>
      <c r="BG124" s="138">
        <f t="shared" si="6"/>
        <v>0</v>
      </c>
      <c r="BH124" s="138">
        <f t="shared" si="7"/>
        <v>0</v>
      </c>
      <c r="BI124" s="138">
        <f t="shared" si="8"/>
        <v>0</v>
      </c>
      <c r="BJ124" s="15" t="s">
        <v>83</v>
      </c>
      <c r="BK124" s="138">
        <f t="shared" si="9"/>
        <v>0</v>
      </c>
      <c r="BL124" s="15" t="s">
        <v>148</v>
      </c>
      <c r="BM124" s="137" t="s">
        <v>653</v>
      </c>
    </row>
    <row r="125" spans="2:65" s="1" customFormat="1" ht="16.5" customHeight="1">
      <c r="B125" s="126"/>
      <c r="C125" s="127" t="s">
        <v>129</v>
      </c>
      <c r="D125" s="127" t="s">
        <v>133</v>
      </c>
      <c r="E125" s="128" t="s">
        <v>654</v>
      </c>
      <c r="F125" s="129" t="s">
        <v>655</v>
      </c>
      <c r="G125" s="130" t="s">
        <v>136</v>
      </c>
      <c r="H125" s="131">
        <v>2</v>
      </c>
      <c r="I125" s="132"/>
      <c r="J125" s="132">
        <f t="shared" si="0"/>
        <v>0</v>
      </c>
      <c r="K125" s="129" t="s">
        <v>1</v>
      </c>
      <c r="L125" s="27"/>
      <c r="M125" s="133" t="s">
        <v>1</v>
      </c>
      <c r="N125" s="134" t="s">
        <v>40</v>
      </c>
      <c r="O125" s="135">
        <v>0.308</v>
      </c>
      <c r="P125" s="135">
        <f t="shared" si="1"/>
        <v>0.61599999999999999</v>
      </c>
      <c r="Q125" s="135">
        <v>0.01</v>
      </c>
      <c r="R125" s="135">
        <f t="shared" si="2"/>
        <v>0.02</v>
      </c>
      <c r="S125" s="135">
        <v>0</v>
      </c>
      <c r="T125" s="136">
        <f t="shared" si="3"/>
        <v>0</v>
      </c>
      <c r="AR125" s="137" t="s">
        <v>148</v>
      </c>
      <c r="AT125" s="137" t="s">
        <v>133</v>
      </c>
      <c r="AU125" s="137" t="s">
        <v>85</v>
      </c>
      <c r="AY125" s="15" t="s">
        <v>130</v>
      </c>
      <c r="BE125" s="138">
        <f t="shared" si="4"/>
        <v>0</v>
      </c>
      <c r="BF125" s="138">
        <f t="shared" si="5"/>
        <v>0</v>
      </c>
      <c r="BG125" s="138">
        <f t="shared" si="6"/>
        <v>0</v>
      </c>
      <c r="BH125" s="138">
        <f t="shared" si="7"/>
        <v>0</v>
      </c>
      <c r="BI125" s="138">
        <f t="shared" si="8"/>
        <v>0</v>
      </c>
      <c r="BJ125" s="15" t="s">
        <v>83</v>
      </c>
      <c r="BK125" s="138">
        <f t="shared" si="9"/>
        <v>0</v>
      </c>
      <c r="BL125" s="15" t="s">
        <v>148</v>
      </c>
      <c r="BM125" s="137" t="s">
        <v>656</v>
      </c>
    </row>
    <row r="126" spans="2:65" s="1" customFormat="1" ht="16.5" customHeight="1">
      <c r="B126" s="126"/>
      <c r="C126" s="127" t="s">
        <v>156</v>
      </c>
      <c r="D126" s="127" t="s">
        <v>133</v>
      </c>
      <c r="E126" s="128" t="s">
        <v>657</v>
      </c>
      <c r="F126" s="129" t="s">
        <v>658</v>
      </c>
      <c r="G126" s="130" t="s">
        <v>136</v>
      </c>
      <c r="H126" s="131">
        <v>1</v>
      </c>
      <c r="I126" s="132"/>
      <c r="J126" s="132">
        <f t="shared" si="0"/>
        <v>0</v>
      </c>
      <c r="K126" s="129" t="s">
        <v>1</v>
      </c>
      <c r="L126" s="27"/>
      <c r="M126" s="133" t="s">
        <v>1</v>
      </c>
      <c r="N126" s="134" t="s">
        <v>40</v>
      </c>
      <c r="O126" s="135">
        <v>0.308</v>
      </c>
      <c r="P126" s="135">
        <f t="shared" si="1"/>
        <v>0.308</v>
      </c>
      <c r="Q126" s="135">
        <v>0.01</v>
      </c>
      <c r="R126" s="135">
        <f t="shared" si="2"/>
        <v>0.01</v>
      </c>
      <c r="S126" s="135">
        <v>0</v>
      </c>
      <c r="T126" s="136">
        <f t="shared" si="3"/>
        <v>0</v>
      </c>
      <c r="AR126" s="137" t="s">
        <v>148</v>
      </c>
      <c r="AT126" s="137" t="s">
        <v>133</v>
      </c>
      <c r="AU126" s="137" t="s">
        <v>85</v>
      </c>
      <c r="AY126" s="15" t="s">
        <v>130</v>
      </c>
      <c r="BE126" s="138">
        <f t="shared" si="4"/>
        <v>0</v>
      </c>
      <c r="BF126" s="138">
        <f t="shared" si="5"/>
        <v>0</v>
      </c>
      <c r="BG126" s="138">
        <f t="shared" si="6"/>
        <v>0</v>
      </c>
      <c r="BH126" s="138">
        <f t="shared" si="7"/>
        <v>0</v>
      </c>
      <c r="BI126" s="138">
        <f t="shared" si="8"/>
        <v>0</v>
      </c>
      <c r="BJ126" s="15" t="s">
        <v>83</v>
      </c>
      <c r="BK126" s="138">
        <f t="shared" si="9"/>
        <v>0</v>
      </c>
      <c r="BL126" s="15" t="s">
        <v>148</v>
      </c>
      <c r="BM126" s="137" t="s">
        <v>659</v>
      </c>
    </row>
    <row r="127" spans="2:65" s="1" customFormat="1" ht="16.5" customHeight="1">
      <c r="B127" s="126"/>
      <c r="C127" s="127" t="s">
        <v>160</v>
      </c>
      <c r="D127" s="127" t="s">
        <v>133</v>
      </c>
      <c r="E127" s="128" t="s">
        <v>660</v>
      </c>
      <c r="F127" s="129" t="s">
        <v>661</v>
      </c>
      <c r="G127" s="130" t="s">
        <v>136</v>
      </c>
      <c r="H127" s="131">
        <v>1</v>
      </c>
      <c r="I127" s="132"/>
      <c r="J127" s="132">
        <f t="shared" ref="J127" si="10">ROUND(I127*H127,2)</f>
        <v>0</v>
      </c>
      <c r="K127" s="129" t="s">
        <v>1</v>
      </c>
      <c r="L127" s="27"/>
      <c r="M127" s="139" t="s">
        <v>1</v>
      </c>
      <c r="N127" s="140" t="s">
        <v>40</v>
      </c>
      <c r="O127" s="141">
        <v>0.308</v>
      </c>
      <c r="P127" s="141">
        <f t="shared" ref="P127" si="11">O127*H127</f>
        <v>0.308</v>
      </c>
      <c r="Q127" s="141">
        <v>0.01</v>
      </c>
      <c r="R127" s="141">
        <f t="shared" ref="R127" si="12">Q127*H127</f>
        <v>0.01</v>
      </c>
      <c r="S127" s="141">
        <v>0</v>
      </c>
      <c r="T127" s="142">
        <f t="shared" ref="T127" si="13">S127*H127</f>
        <v>0</v>
      </c>
      <c r="AR127" s="137" t="s">
        <v>148</v>
      </c>
      <c r="AT127" s="137" t="s">
        <v>133</v>
      </c>
      <c r="AU127" s="137" t="s">
        <v>85</v>
      </c>
      <c r="AY127" s="15" t="s">
        <v>130</v>
      </c>
      <c r="BE127" s="138">
        <f t="shared" ref="BE127" si="14">IF(N127="základní",J127,0)</f>
        <v>0</v>
      </c>
      <c r="BF127" s="138">
        <f t="shared" ref="BF127" si="15">IF(N127="snížená",J127,0)</f>
        <v>0</v>
      </c>
      <c r="BG127" s="138">
        <f t="shared" ref="BG127" si="16">IF(N127="zákl. přenesená",J127,0)</f>
        <v>0</v>
      </c>
      <c r="BH127" s="138">
        <f t="shared" ref="BH127" si="17">IF(N127="sníž. přenesená",J127,0)</f>
        <v>0</v>
      </c>
      <c r="BI127" s="138">
        <f t="shared" ref="BI127" si="18">IF(N127="nulová",J127,0)</f>
        <v>0</v>
      </c>
      <c r="BJ127" s="15" t="s">
        <v>83</v>
      </c>
      <c r="BK127" s="138">
        <f t="shared" ref="BK127" si="19">ROUND(I127*H127,2)</f>
        <v>0</v>
      </c>
      <c r="BL127" s="15" t="s">
        <v>148</v>
      </c>
      <c r="BM127" s="137" t="s">
        <v>662</v>
      </c>
    </row>
    <row r="128" spans="2:65" s="1" customFormat="1" ht="16.5" customHeight="1">
      <c r="B128" s="126"/>
      <c r="C128" s="127">
        <v>8</v>
      </c>
      <c r="D128" s="127" t="s">
        <v>133</v>
      </c>
      <c r="E128" s="128"/>
      <c r="F128" s="129" t="s">
        <v>663</v>
      </c>
      <c r="G128" s="130" t="s">
        <v>136</v>
      </c>
      <c r="H128" s="131">
        <v>1</v>
      </c>
      <c r="I128" s="132">
        <v>20000</v>
      </c>
      <c r="J128" s="132">
        <f t="shared" si="0"/>
        <v>20000</v>
      </c>
      <c r="K128" s="129" t="s">
        <v>1</v>
      </c>
      <c r="L128" s="27"/>
      <c r="M128" s="139" t="s">
        <v>1</v>
      </c>
      <c r="N128" s="140" t="s">
        <v>40</v>
      </c>
      <c r="O128" s="141">
        <v>0.308</v>
      </c>
      <c r="P128" s="141">
        <f t="shared" si="1"/>
        <v>0.308</v>
      </c>
      <c r="Q128" s="141">
        <v>0.01</v>
      </c>
      <c r="R128" s="141">
        <f t="shared" si="2"/>
        <v>0.01</v>
      </c>
      <c r="S128" s="141">
        <v>0</v>
      </c>
      <c r="T128" s="142">
        <f t="shared" si="3"/>
        <v>0</v>
      </c>
      <c r="AR128" s="137" t="s">
        <v>148</v>
      </c>
      <c r="AT128" s="137" t="s">
        <v>133</v>
      </c>
      <c r="AU128" s="137" t="s">
        <v>85</v>
      </c>
      <c r="AY128" s="15" t="s">
        <v>130</v>
      </c>
      <c r="BE128" s="138">
        <f t="shared" si="4"/>
        <v>20000</v>
      </c>
      <c r="BF128" s="138">
        <f t="shared" si="5"/>
        <v>0</v>
      </c>
      <c r="BG128" s="138">
        <f t="shared" si="6"/>
        <v>0</v>
      </c>
      <c r="BH128" s="138">
        <f t="shared" si="7"/>
        <v>0</v>
      </c>
      <c r="BI128" s="138">
        <f t="shared" si="8"/>
        <v>0</v>
      </c>
      <c r="BJ128" s="15" t="s">
        <v>83</v>
      </c>
      <c r="BK128" s="138">
        <f t="shared" si="9"/>
        <v>20000</v>
      </c>
      <c r="BL128" s="15" t="s">
        <v>148</v>
      </c>
      <c r="BM128" s="137" t="s">
        <v>662</v>
      </c>
    </row>
    <row r="129" spans="2:12" s="1" customFormat="1" ht="6.95" customHeight="1"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27"/>
    </row>
  </sheetData>
  <autoFilter ref="C117:K128" xr:uid="{00000000-0009-0000-0000-000006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01 - VEDLEJŠÍ A OSTATNÍ N...</vt:lpstr>
      <vt:lpstr>02 - BOURACÍ PRÁCE</vt:lpstr>
      <vt:lpstr>03 - STAVEBNÍ PRÁCE</vt:lpstr>
      <vt:lpstr>04 - VYTÁPĚNÍ</vt:lpstr>
      <vt:lpstr>05 - ELEKTROINSTALACE - S...</vt:lpstr>
      <vt:lpstr>06 - PROVIZORNÍ OPATŘENÍ</vt:lpstr>
      <vt:lpstr>'01 - VEDLEJŠÍ A OSTATNÍ N...'!Názvy_tisku</vt:lpstr>
      <vt:lpstr>'02 - BOURACÍ PRÁCE'!Názvy_tisku</vt:lpstr>
      <vt:lpstr>'03 - STAVEBNÍ PRÁCE'!Názvy_tisku</vt:lpstr>
      <vt:lpstr>'04 - VYTÁPĚNÍ'!Názvy_tisku</vt:lpstr>
      <vt:lpstr>'05 - ELEKTROINSTALACE - S...'!Názvy_tisku</vt:lpstr>
      <vt:lpstr>'06 - PROVIZORNÍ OPATŘENÍ'!Názvy_tisku</vt:lpstr>
      <vt:lpstr>'Rekapitulace stavby'!Názvy_tisku</vt:lpstr>
      <vt:lpstr>'01 - VEDLEJŠÍ A OSTATNÍ N...'!Oblast_tisku</vt:lpstr>
      <vt:lpstr>'02 - BOURACÍ PRÁCE'!Oblast_tisku</vt:lpstr>
      <vt:lpstr>'03 - STAVEBNÍ PRÁCE'!Oblast_tisku</vt:lpstr>
      <vt:lpstr>'04 - VYTÁPĚNÍ'!Oblast_tisku</vt:lpstr>
      <vt:lpstr>'05 - ELEKTROINSTALACE - S...'!Oblast_tisku</vt:lpstr>
      <vt:lpstr>'06 - PROVIZORNÍ OPATŘENÍ'!Oblast_tisku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VM\Vladimír</dc:creator>
  <cp:lastModifiedBy>Viktorin Petr</cp:lastModifiedBy>
  <dcterms:created xsi:type="dcterms:W3CDTF">2023-06-15T13:22:27Z</dcterms:created>
  <dcterms:modified xsi:type="dcterms:W3CDTF">2023-07-13T14:38:05Z</dcterms:modified>
</cp:coreProperties>
</file>